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e.industries\DFS\DDG\Zajedničke mape\FCO\Zajednički\KONTROLING\Konsolidacija + objave\Konsolidacija\46 - 31.12.2025 i 31.03.2026\02 - 31.03.2026\"/>
    </mc:Choice>
  </mc:AlternateContent>
  <xr:revisionPtr revIDLastSave="0" documentId="13_ncr:1_{F9522639-D752-4C47-AD97-296B885BE436}" xr6:coauthVersionLast="47" xr6:coauthVersionMax="47" xr10:uidLastSave="{00000000-0000-0000-0000-000000000000}"/>
  <bookViews>
    <workbookView xWindow="-120" yWindow="-120" windowWidth="29040" windowHeight="15720"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I58" i="20"/>
  <c r="I10" i="20"/>
  <c r="I8" i="20"/>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<sst xmlns="http://schemas.openxmlformats.org/spreadsheetml/2006/main" count="536" uniqueCount="467">
  <si>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</si>
  <si>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</si>
  <si>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</si>
  <si>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</si>
  <si>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</si>
  <si>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</si>
  <si>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</si>
  <si>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</si>
  <si>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</si>
  <si>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</si>
  <si>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</si>
  <si>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</si>
  <si>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</si>
  <si>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</si>
  <si>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</si>
  <si>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</si>
  <si>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</si>
  <si>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</si>
  <si>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</si>
  <si>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</si>
  <si>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</si>
  <si>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</si>
  <si>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</si>
  <si>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</si>
  <si>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</si>
  <si>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</si>
  <si>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</si>
  <si>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</si>
  <si>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</si>
  <si>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</si>
  <si>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</si>
  <si>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</si>
  <si>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</si>
  <si>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</si>
  <si>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</si>
  <si>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</si>
  <si>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</si>
  <si>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</si>
  <si>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</si>
  <si>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</si>
  <si>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</si>
  <si>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</si>
  <si>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</si>
  <si>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</si>
  <si>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</si>
  <si>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</si>
  <si>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</si>
  <si>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</si>
  <si>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</si>
  <si>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</si>
  <si>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</si>
  <si>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</si>
  <si>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</si>
  <si>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</si>
  <si>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</si>
  <si>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</si>
  <si>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</si>
  <si>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</si>
  <si>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</si>
  <si>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</si>
  <si>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</si>
  <si>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</si>
  <si>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</si>
  <si>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</si>
  <si>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</si>
  <si>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</si>
  <si>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</si>
  <si>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</si>
  <si>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</si>
  <si>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</si>
  <si>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</si>
  <si>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</si>
  <si>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</si>
  <si>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</si>
  <si>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</si>
  <si>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</si>
  <si>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</si>
  <si>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</si>
  <si>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</si>
  <si>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</si>
  <si>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</si>
  <si>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</si>
  <si>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</si>
  <si>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</si>
  <si>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</si>
  <si>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</si>
  <si>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</si>
  <si>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</si>
  <si>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</si>
  <si>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</si>
  <si>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</si>
  <si>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</si>
  <si>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</si>
  <si>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</si>
  <si>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</si>
  <si>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</si>
  <si>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</si>
  <si>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</si>
  <si>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</si>
  <si>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</si>
  <si>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</si>
  <si>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</si>
  <si>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</si>
  <si>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</si>
  <si>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</si>
  <si>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</si>
  <si>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</si>
  <si>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</si>
  <si>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</si>
  <si>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</si>
  <si>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</si>
  <si>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</si>
  <si>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</si>
  <si>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</si>
  <si>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</si>
  <si>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</si>
  <si>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</si>
  <si>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</si>
  <si>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</si>
  <si>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</si>
  <si>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</si>
  <si>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</si>
  <si>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</si>
  <si>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</si>
  <si>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</si>
  <si>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</si>
  <si>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</si>
  <si>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</si>
  <si>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</si>
  <si>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</si>
  <si>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</si>
  <si>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</si>
  <si>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</si>
  <si>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</si>
  <si>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</si>
  <si>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</si>
  <si>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</si>
  <si>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</si>
  <si>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</si>
  <si>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</si>
  <si>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</si>
  <si>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</si>
  <si>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</si>
  <si>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</si>
  <si>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</si>
  <si>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</si>
  <si>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</si>
  <si>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</si>
  <si>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</si>
  <si>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</si>
  <si>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</si>
  <si>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</si>
  <si>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</si>
  <si>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</si>
  <si>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</si>
  <si>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</si>
  <si>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</si>
  <si>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</si>
  <si>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</si>
  <si>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</si>
  <si>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</si>
  <si>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</si>
  <si>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</si>
  <si>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</si>
  <si>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</si>
  <si>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</si>
  <si>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</si>
  <si>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</si>
  <si>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</si>
  <si>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</si>
  <si>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</si>
  <si>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</si>
  <si>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</si>
  <si>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</si>
  <si>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</si>
  <si>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</si>
  <si>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</si>
  <si>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</si>
  <si>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</si>
  <si>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</si>
  <si>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</si>
  <si>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</si>
  <si>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</si>
  <si>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</si>
  <si>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</si>
  <si>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</si>
  <si>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</si>
  <si>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</si>
  <si>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</si>
  <si>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</si>
  <si>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</si>
  <si>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</si>
  <si>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</si>
  <si>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</si>
  <si>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</si>
  <si>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</si>
  <si>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</si>
  <si>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</si>
  <si>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</si>
  <si>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</si>
  <si>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</si>
  <si>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</si>
  <si>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</si>
  <si>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</si>
  <si>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</si>
  <si>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</si>
  <si>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</si>
  <si>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</si>
  <si>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</si>
  <si>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</si>
  <si>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</si>
  <si>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</si>
  <si>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</si>
  <si>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</si>
  <si>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</si>
  <si>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</si>
  <si>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</si>
  <si>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</si>
  <si>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</si>
  <si>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</si>
  <si>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</si>
  <si>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</si>
  <si>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</si>
  <si>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</si>
  <si>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</si>
  <si>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</si>
  <si>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</si>
  <si>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</si>
  <si>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</si>
  <si>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</si>
  <si>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</si>
  <si>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</si>
  <si>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</si>
  <si>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</si>
  <si>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</si>
  <si>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</si>
  <si>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</si>
  <si>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</si>
  <si>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</si>
  <si>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</si>
  <si>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</si>
  <si>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</si>
  <si>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</si>
  <si>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</si>
  <si>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</si>
  <si>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</si>
  <si>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</si>
  <si>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</si>
  <si>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</si>
  <si>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</si>
  <si>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</si>
  <si>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</si>
  <si>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</si>
  <si>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</si>
  <si>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</si>
  <si>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</si>
  <si>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</si>
  <si>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</si>
  <si>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</si>
  <si>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</si>
  <si>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</si>
  <si>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</si>
  <si>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</si>
  <si>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</si>
  <si>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</si>
  <si>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</si>
  <si>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</si>
  <si>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</si>
  <si>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</si>
  <si>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</si>
  <si>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</si>
  <si>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</si>
  <si>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</si>
  <si>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</si>
  <si>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</si>
  <si>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</si>
  <si>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</si>
  <si>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</si>
  <si>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</si>
  <si>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</si>
  <si>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</si>
  <si>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</si>
  <si>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</si>
  <si>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</si>
  <si>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</si>
  <si>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</si>
  <si>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</si>
  <si>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</si>
  <si>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</si>
  <si>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</si>
  <si>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</si>
  <si>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</si>
  <si>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</si>
  <si>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</si>
  <si>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</si>
  <si>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</si>
  <si>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</si>
  <si>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</si>
  <si>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</si>
  <si>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</si>
  <si>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</si>
  <si>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</si>
  <si>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</si>
  <si>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</si>
  <si>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</si>
  <si>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</si>
  <si>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</si>
  <si>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</si>
  <si>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</si>
  <si>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</si>
  <si>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</si>
  <si>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</si>
  <si>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</si>
  <si>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</si>
  <si>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</si>
  <si>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</si>
  <si>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</si>
  <si>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</si>
  <si>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</si>
  <si>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</si>
  <si>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</si>
  <si>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</si>
  <si>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</si>
  <si>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</si>
  <si>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</si>
  <si>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</si>
  <si>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</si>
  <si>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</si>
  <si>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</si>
  <si>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</si>
  <si>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</si>
  <si>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</si>
  <si>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</si>
  <si>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</si>
  <si>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</si>
  <si>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</si>
  <si>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</si>
  <si>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</si>
  <si>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</si>
  <si>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</si>
  <si>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</si>
  <si>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</si>
  <si>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</si>
  <si>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</si>
  <si>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</si>
  <si>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</si>
  <si>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</si>
  <si>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</si>
  <si>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</si>
  <si>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</si>
  <si>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</si>
  <si>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</si>
  <si>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</si>
  <si>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</si>
  <si>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</si>
  <si>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</si>
  <si>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</si>
  <si>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</si>
  <si>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</si>
  <si>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</si>
  <si>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</si>
  <si>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</si>
  <si>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</si>
  <si>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</si>
  <si>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</si>
  <si>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</si>
  <si>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</si>
  <si>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</si>
  <si>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</si>
  <si>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</si>
  <si>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</si>
  <si>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</si>
  <si>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</si>
  <si>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</si>
  <si>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</si>
  <si>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</si>
  <si>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</si>
  <si>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</si>
  <si>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</si>
  <si>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</si>
  <si>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</si>
  <si>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</si>
  <si>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</si>
  <si>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</si>
  <si>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</si>
  <si>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</si>
  <si>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</si>
  <si>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</si>
  <si>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</si>
  <si>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</si>
  <si>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</si>
  <si>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</si>
  <si>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</si>
  <si>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</si>
  <si>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</si>
  <si>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</si>
  <si>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</si>
  <si>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</si>
  <si>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</si>
  <si>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</si>
  <si>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</si>
  <si>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</si>
  <si>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</si>
  <si>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</si>
  <si>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</si>
  <si>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</si>
  <si>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</si>
  <si>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</si>
  <si>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</si>
  <si>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</si>
  <si>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</si>
  <si>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</si>
  <si>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</si>
  <si>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</si>
  <si>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</si>
  <si>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</si>
  <si>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</si>
  <si>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</si>
  <si>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</si>
  <si>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</si>
  <si>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</si>
  <si>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</si>
  <si>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</si>
  <si>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</si>
  <si>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</si>
  <si>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</si>
  <si>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</si>
  <si>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</si>
  <si>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</si>
  <si>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</si>
  <si>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</si>
  <si>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</si>
  <si>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</si>
  <si>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</si>
  <si>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</si>
  <si>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</si>
  <si>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</si>
  <si>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</si>
  <si>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</si>
  <si>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</si>
  <si>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</si>
  <si>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</si>
  <si>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</si>
  <si>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</si>
  <si>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</si>
  <si>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</si>
  <si>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</si>
  <si>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</si>
  <si>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</si>
  <si>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</si>
  <si>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03635112</t>
  </si>
  <si>
    <t>RH</t>
  </si>
  <si>
    <t>05002378</t>
  </si>
  <si>
    <t>58828286397</t>
  </si>
  <si>
    <t>7478000070H8IW3J9L75</t>
  </si>
  <si>
    <t>1230</t>
  </si>
  <si>
    <t>ĐURO ĐAKOVIĆ Grupa d.d.</t>
  </si>
  <si>
    <t>Slavonski Brod</t>
  </si>
  <si>
    <t>Ulica 108. brigade ZNG 42</t>
  </si>
  <si>
    <t>uprava@duro-dakovic.com</t>
  </si>
  <si>
    <t>www.duro-dakovic.com</t>
  </si>
  <si>
    <t>Procházka, Jiří</t>
  </si>
  <si>
    <t>035/446 256</t>
  </si>
  <si>
    <t>BDO Croatia d.o.o.</t>
  </si>
  <si>
    <t>stanje na dan 31.03.2026</t>
  </si>
  <si>
    <t>Obveznik: ĐURO ĐAKOVIĆ Grupa d.d.</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</si>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</sst>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5"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450</v>
      </c>
      <c r="D11" s="138"/>
      <c r="E11" s="67"/>
      <c r="F11" s="146" t="s">
        <v>329</v>
      </c>
      <c r="G11" s="136"/>
      <c r="H11" s="147" t="s">
        <v>451</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452</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453</v>
      </c>
      <c r="D15" s="138"/>
      <c r="E15" s="155"/>
      <c r="F15" s="156"/>
      <c r="G15" s="73" t="s">
        <v>330</v>
      </c>
      <c r="H15" s="147" t="s">
        <v>454</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455</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456</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35000</v>
      </c>
      <c r="D21" s="148"/>
      <c r="E21" s="141"/>
      <c r="F21" s="141"/>
      <c r="G21" s="152" t="s">
        <v>457</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458</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459</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460</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56</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333</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t="s">
        <v>339</v>
      </c>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461</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462</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459</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t="s">
        <v>463</v>
      </c>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58" zoomScaleNormal="100" zoomScaleSheetLayoutView="100" workbookViewId="0">
      <selection activeCell="I136" sqref="I136"/>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438</v>
      </c>
      <c r="B3" s="189"/>
      <c r="C3" s="189"/>
      <c r="D3" s="189"/>
      <c r="E3" s="189"/>
      <c r="F3" s="189"/>
      <c r="G3" s="189"/>
      <c r="H3" s="189"/>
      <c r="I3" s="189"/>
    </row>
    <row r="4" spans="1:9" x14ac:dyDescent="0.2">
      <c r="A4" s="190" t="s">
        <v>465</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59814082</v>
      </c>
      <c r="I9" s="91">
        <f>I10+I17+I27+I38+I43</f>
        <v>59430250</v>
      </c>
    </row>
    <row r="10" spans="1:9" ht="12.75" customHeight="1" x14ac:dyDescent="0.2">
      <c r="A10" s="183" t="s">
        <v>5</v>
      </c>
      <c r="B10" s="183"/>
      <c r="C10" s="183"/>
      <c r="D10" s="183"/>
      <c r="E10" s="183"/>
      <c r="F10" s="183"/>
      <c r="G10" s="8">
        <v>3</v>
      </c>
      <c r="H10" s="91">
        <f>H11+H12+H13+H14+H15+H16</f>
        <v>2294575</v>
      </c>
      <c r="I10" s="91">
        <f>I11+I12+I13+I14+I15+I16</f>
        <v>2262565</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2276103</v>
      </c>
      <c r="I12" s="90">
        <v>2133922</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18472</v>
      </c>
      <c r="I15" s="90">
        <v>128643</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20546473</v>
      </c>
      <c r="I17" s="91">
        <f>I18+I19+I20+I21+I22+I23+I24+I25+I26</f>
        <v>20194651</v>
      </c>
    </row>
    <row r="18" spans="1:9" ht="12.75" customHeight="1" x14ac:dyDescent="0.2">
      <c r="A18" s="182" t="s">
        <v>13</v>
      </c>
      <c r="B18" s="182"/>
      <c r="C18" s="182"/>
      <c r="D18" s="182"/>
      <c r="E18" s="182"/>
      <c r="F18" s="182"/>
      <c r="G18" s="7">
        <v>11</v>
      </c>
      <c r="H18" s="90">
        <v>8581198</v>
      </c>
      <c r="I18" s="90">
        <v>8586948</v>
      </c>
    </row>
    <row r="19" spans="1:9" ht="12.75" customHeight="1" x14ac:dyDescent="0.2">
      <c r="A19" s="182" t="s">
        <v>14</v>
      </c>
      <c r="B19" s="182"/>
      <c r="C19" s="182"/>
      <c r="D19" s="182"/>
      <c r="E19" s="182"/>
      <c r="F19" s="182"/>
      <c r="G19" s="7">
        <v>12</v>
      </c>
      <c r="H19" s="90">
        <v>11440482</v>
      </c>
      <c r="I19" s="90">
        <v>11176382</v>
      </c>
    </row>
    <row r="20" spans="1:9" ht="12.75" customHeight="1" x14ac:dyDescent="0.2">
      <c r="A20" s="182" t="s">
        <v>15</v>
      </c>
      <c r="B20" s="182"/>
      <c r="C20" s="182"/>
      <c r="D20" s="182"/>
      <c r="E20" s="182"/>
      <c r="F20" s="182"/>
      <c r="G20" s="7">
        <v>13</v>
      </c>
      <c r="H20" s="90">
        <v>0</v>
      </c>
      <c r="I20" s="90">
        <v>224905</v>
      </c>
    </row>
    <row r="21" spans="1:9" ht="12.75" customHeight="1" x14ac:dyDescent="0.2">
      <c r="A21" s="182" t="s">
        <v>16</v>
      </c>
      <c r="B21" s="182"/>
      <c r="C21" s="182"/>
      <c r="D21" s="182"/>
      <c r="E21" s="182"/>
      <c r="F21" s="182"/>
      <c r="G21" s="7">
        <v>14</v>
      </c>
      <c r="H21" s="90">
        <v>479835</v>
      </c>
      <c r="I21" s="90">
        <v>155669</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44901</v>
      </c>
      <c r="I24" s="90">
        <v>50690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57</v>
      </c>
      <c r="I26" s="90">
        <v>57</v>
      </c>
    </row>
    <row r="27" spans="1:9" ht="12.75" customHeight="1" x14ac:dyDescent="0.2">
      <c r="A27" s="183" t="s">
        <v>22</v>
      </c>
      <c r="B27" s="183"/>
      <c r="C27" s="183"/>
      <c r="D27" s="183"/>
      <c r="E27" s="183"/>
      <c r="F27" s="183"/>
      <c r="G27" s="8">
        <v>20</v>
      </c>
      <c r="H27" s="91">
        <f>SUM(H28:H37)</f>
        <v>36910571</v>
      </c>
      <c r="I27" s="91">
        <f>SUM(I28:I37)</f>
        <v>36910571</v>
      </c>
    </row>
    <row r="28" spans="1:9" ht="12.75" customHeight="1" x14ac:dyDescent="0.2">
      <c r="A28" s="182" t="s">
        <v>23</v>
      </c>
      <c r="B28" s="182"/>
      <c r="C28" s="182"/>
      <c r="D28" s="182"/>
      <c r="E28" s="182"/>
      <c r="F28" s="182"/>
      <c r="G28" s="7">
        <v>21</v>
      </c>
      <c r="H28" s="90">
        <v>34576768</v>
      </c>
      <c r="I28" s="90">
        <v>34576768</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2327140</v>
      </c>
      <c r="I30" s="90">
        <v>2327140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6663</v>
      </c>
      <c r="I37" s="90">
        <v>6663</v>
      </c>
    </row>
    <row r="38" spans="1:9" ht="12.75" customHeight="1" x14ac:dyDescent="0.2">
      <c r="A38" s="183" t="s">
        <v>33</v>
      </c>
      <c r="B38" s="183"/>
      <c r="C38" s="183"/>
      <c r="D38" s="183"/>
      <c r="E38" s="183"/>
      <c r="F38" s="183"/>
      <c r="G38" s="8">
        <v>31</v>
      </c>
      <c r="H38" s="91">
        <f>H39+H40+H41+H42</f>
        <v>62463</v>
      </c>
      <c r="I38" s="91">
        <f>I39+I40+I41+I42</f>
        <v>62463</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62463</v>
      </c>
      <c r="I42" s="90">
        <v>62463</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7470005</v>
      </c>
      <c r="I44" s="91">
        <f>I45+I53+I60+I70</f>
        <v>7696747</v>
      </c>
    </row>
    <row r="45" spans="1:9" ht="12.75" customHeight="1" x14ac:dyDescent="0.2">
      <c r="A45" s="183" t="s">
        <v>39</v>
      </c>
      <c r="B45" s="183"/>
      <c r="C45" s="183"/>
      <c r="D45" s="183"/>
      <c r="E45" s="183"/>
      <c r="F45" s="183"/>
      <c r="G45" s="8">
        <v>38</v>
      </c>
      <c r="H45" s="91">
        <f>SUM(H46:H52)</f>
        <v>540317</v>
      </c>
      <c r="I45" s="91">
        <f>SUM(I46:I52)</f>
        <v>152402</v>
      </c>
    </row>
    <row r="46" spans="1:9" ht="12.75" customHeight="1" x14ac:dyDescent="0.2">
      <c r="A46" s="182" t="s">
        <v>40</v>
      </c>
      <c r="B46" s="182"/>
      <c r="C46" s="182"/>
      <c r="D46" s="182"/>
      <c r="E46" s="182"/>
      <c r="F46" s="182"/>
      <c r="G46" s="7">
        <v>39</v>
      </c>
      <c r="H46" s="90">
        <v>2800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537517</v>
      </c>
      <c r="I51" s="90">
        <v>152402</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1598378</v>
      </c>
      <c r="I53" s="91">
        <f>SUM(I54:I59)</f>
        <v>2349529</v>
      </c>
    </row>
    <row r="54" spans="1:9" ht="12.75" customHeight="1" x14ac:dyDescent="0.2">
      <c r="A54" s="182" t="s">
        <v>48</v>
      </c>
      <c r="B54" s="182"/>
      <c r="C54" s="182"/>
      <c r="D54" s="182"/>
      <c r="E54" s="182"/>
      <c r="F54" s="182"/>
      <c r="G54" s="7">
        <v>47</v>
      </c>
      <c r="H54" s="90">
        <v>1171088</v>
      </c>
      <c r="I54" s="90">
        <v>1275766</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375610</v>
      </c>
      <c r="I56" s="90">
        <v>932540</v>
      </c>
    </row>
    <row r="57" spans="1:9" ht="12.75" customHeight="1" x14ac:dyDescent="0.2">
      <c r="A57" s="182" t="s">
        <v>51</v>
      </c>
      <c r="B57" s="182"/>
      <c r="C57" s="182"/>
      <c r="D57" s="182"/>
      <c r="E57" s="182"/>
      <c r="F57" s="182"/>
      <c r="G57" s="7">
        <v>50</v>
      </c>
      <c r="H57" s="90">
        <v>16970</v>
      </c>
      <c r="I57" s="90">
        <v>29239</v>
      </c>
    </row>
    <row r="58" spans="1:9" ht="12.75" customHeight="1" x14ac:dyDescent="0.2">
      <c r="A58" s="182" t="s">
        <v>52</v>
      </c>
      <c r="B58" s="182"/>
      <c r="C58" s="182"/>
      <c r="D58" s="182"/>
      <c r="E58" s="182"/>
      <c r="F58" s="182"/>
      <c r="G58" s="7">
        <v>51</v>
      </c>
      <c r="H58" s="90">
        <v>19968</v>
      </c>
      <c r="I58" s="90">
        <v>105252</v>
      </c>
    </row>
    <row r="59" spans="1:9" ht="12.75" customHeight="1" x14ac:dyDescent="0.2">
      <c r="A59" s="182" t="s">
        <v>53</v>
      </c>
      <c r="B59" s="182"/>
      <c r="C59" s="182"/>
      <c r="D59" s="182"/>
      <c r="E59" s="182"/>
      <c r="F59" s="182"/>
      <c r="G59" s="7">
        <v>52</v>
      </c>
      <c r="H59" s="90">
        <v>14742</v>
      </c>
      <c r="I59" s="90">
        <v>6732</v>
      </c>
    </row>
    <row r="60" spans="1:9" ht="12.75" customHeight="1" x14ac:dyDescent="0.2">
      <c r="A60" s="183" t="s">
        <v>54</v>
      </c>
      <c r="B60" s="183"/>
      <c r="C60" s="183"/>
      <c r="D60" s="183"/>
      <c r="E60" s="183"/>
      <c r="F60" s="183"/>
      <c r="G60" s="8">
        <v>53</v>
      </c>
      <c r="H60" s="91">
        <f>SUM(H61:H69)</f>
        <v>5093630</v>
      </c>
      <c r="I60" s="91">
        <f>SUM(I61:I69)</f>
        <v>5145794</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2054148</v>
      </c>
      <c r="I63" s="90">
        <v>2054148</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3039482</v>
      </c>
      <c r="I68" s="90">
        <v>3091646</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237680</v>
      </c>
      <c r="I70" s="90">
        <v>49022</v>
      </c>
    </row>
    <row r="71" spans="1:9" ht="12.75" customHeight="1" x14ac:dyDescent="0.2">
      <c r="A71" s="198" t="s">
        <v>58</v>
      </c>
      <c r="B71" s="198"/>
      <c r="C71" s="198"/>
      <c r="D71" s="198"/>
      <c r="E71" s="198"/>
      <c r="F71" s="198"/>
      <c r="G71" s="7">
        <v>64</v>
      </c>
      <c r="H71" s="90">
        <v>160322</v>
      </c>
      <c r="I71" s="90">
        <v>162688</v>
      </c>
    </row>
    <row r="72" spans="1:9" ht="12.75" customHeight="1" x14ac:dyDescent="0.2">
      <c r="A72" s="184" t="s">
        <v>302</v>
      </c>
      <c r="B72" s="184"/>
      <c r="C72" s="184"/>
      <c r="D72" s="184"/>
      <c r="E72" s="184"/>
      <c r="F72" s="184"/>
      <c r="G72" s="8">
        <v>65</v>
      </c>
      <c r="H72" s="91">
        <f>H8+H9+H44+H71</f>
        <v>67444409</v>
      </c>
      <c r="I72" s="91">
        <f>I8+I9+I44+I71</f>
        <v>67289685</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440</v>
      </c>
      <c r="B75" s="184"/>
      <c r="C75" s="184"/>
      <c r="D75" s="184"/>
      <c r="E75" s="184"/>
      <c r="F75" s="184"/>
      <c r="G75" s="8">
        <v>67</v>
      </c>
      <c r="H75" s="92">
        <f>H76+H77+H78+H84+H85+H92+H95+H98</f>
        <v>45725578</v>
      </c>
      <c r="I75" s="92">
        <f>I76+I77+I78+I84+I85+I92+I95+I98</f>
        <v>46001385</v>
      </c>
    </row>
    <row r="76" spans="1:9" ht="12.75" customHeight="1" x14ac:dyDescent="0.2">
      <c r="A76" s="182" t="s">
        <v>61</v>
      </c>
      <c r="B76" s="182"/>
      <c r="C76" s="182"/>
      <c r="D76" s="182"/>
      <c r="E76" s="182"/>
      <c r="F76" s="182"/>
      <c r="G76" s="7">
        <v>68</v>
      </c>
      <c r="H76" s="90">
        <v>28350832</v>
      </c>
      <c r="I76" s="90">
        <v>28350832</v>
      </c>
    </row>
    <row r="77" spans="1:9" ht="12.75" customHeight="1" x14ac:dyDescent="0.2">
      <c r="A77" s="182" t="s">
        <v>62</v>
      </c>
      <c r="B77" s="182"/>
      <c r="C77" s="182"/>
      <c r="D77" s="182"/>
      <c r="E77" s="182"/>
      <c r="F77" s="182"/>
      <c r="G77" s="7">
        <v>69</v>
      </c>
      <c r="H77" s="90">
        <v>9182676</v>
      </c>
      <c r="I77" s="90">
        <v>9182676</v>
      </c>
    </row>
    <row r="78" spans="1:9" ht="12.75" customHeight="1" x14ac:dyDescent="0.2">
      <c r="A78" s="183" t="s">
        <v>63</v>
      </c>
      <c r="B78" s="183"/>
      <c r="C78" s="183"/>
      <c r="D78" s="183"/>
      <c r="E78" s="183"/>
      <c r="F78" s="183"/>
      <c r="G78" s="8">
        <v>70</v>
      </c>
      <c r="H78" s="92">
        <f>SUM(H79:H83)</f>
        <v>0</v>
      </c>
      <c r="I78" s="92">
        <f>SUM(I79:I83)</f>
        <v>0</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124295</v>
      </c>
      <c r="I80" s="90">
        <v>124295</v>
      </c>
    </row>
    <row r="81" spans="1:9" ht="12.75" customHeight="1" x14ac:dyDescent="0.2">
      <c r="A81" s="182" t="s">
        <v>66</v>
      </c>
      <c r="B81" s="182"/>
      <c r="C81" s="182"/>
      <c r="D81" s="182"/>
      <c r="E81" s="182"/>
      <c r="F81" s="182"/>
      <c r="G81" s="7">
        <v>73</v>
      </c>
      <c r="H81" s="90">
        <v>-124295</v>
      </c>
      <c r="I81" s="90">
        <v>-124295</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9690636</v>
      </c>
      <c r="I84" s="93">
        <v>9428069</v>
      </c>
    </row>
    <row r="85" spans="1:9" ht="12.75" customHeight="1" x14ac:dyDescent="0.2">
      <c r="A85" s="183" t="s">
        <v>430</v>
      </c>
      <c r="B85" s="183"/>
      <c r="C85" s="183"/>
      <c r="D85" s="183"/>
      <c r="E85" s="183"/>
      <c r="F85" s="183"/>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426</v>
      </c>
      <c r="B91" s="182"/>
      <c r="C91" s="182"/>
      <c r="D91" s="182"/>
      <c r="E91" s="182"/>
      <c r="F91" s="182"/>
      <c r="G91" s="7">
        <v>83</v>
      </c>
      <c r="H91" s="90">
        <v>0</v>
      </c>
      <c r="I91" s="90">
        <v>0</v>
      </c>
    </row>
    <row r="92" spans="1:9" ht="12.75" customHeight="1" x14ac:dyDescent="0.2">
      <c r="A92" s="183" t="s">
        <v>431</v>
      </c>
      <c r="B92" s="183"/>
      <c r="C92" s="183"/>
      <c r="D92" s="183"/>
      <c r="E92" s="183"/>
      <c r="F92" s="183"/>
      <c r="G92" s="8">
        <v>84</v>
      </c>
      <c r="H92" s="91">
        <f>H93-H94</f>
        <v>-1656642</v>
      </c>
      <c r="I92" s="91">
        <f>I93-I94</f>
        <v>-1178362</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1656642</v>
      </c>
      <c r="I94" s="90">
        <v>1178362</v>
      </c>
    </row>
    <row r="95" spans="1:9" ht="12.75" customHeight="1" x14ac:dyDescent="0.2">
      <c r="A95" s="183" t="s">
        <v>432</v>
      </c>
      <c r="B95" s="183"/>
      <c r="C95" s="183"/>
      <c r="D95" s="183"/>
      <c r="E95" s="183"/>
      <c r="F95" s="183"/>
      <c r="G95" s="8">
        <v>87</v>
      </c>
      <c r="H95" s="91">
        <f>H96-H97</f>
        <v>158076</v>
      </c>
      <c r="I95" s="91">
        <f>I96-I97</f>
        <v>218170</v>
      </c>
    </row>
    <row r="96" spans="1:9" ht="12.75" customHeight="1" x14ac:dyDescent="0.2">
      <c r="A96" s="182" t="s">
        <v>74</v>
      </c>
      <c r="B96" s="182"/>
      <c r="C96" s="182"/>
      <c r="D96" s="182"/>
      <c r="E96" s="182"/>
      <c r="F96" s="182"/>
      <c r="G96" s="7">
        <v>88</v>
      </c>
      <c r="H96" s="90">
        <v>158076</v>
      </c>
      <c r="I96" s="90">
        <v>218170</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433</v>
      </c>
      <c r="B99" s="184"/>
      <c r="C99" s="184"/>
      <c r="D99" s="184"/>
      <c r="E99" s="184"/>
      <c r="F99" s="184"/>
      <c r="G99" s="8">
        <v>91</v>
      </c>
      <c r="H99" s="91">
        <f>SUM(H100:H105)</f>
        <v>63623</v>
      </c>
      <c r="I99" s="91">
        <f>SUM(I100:I105)</f>
        <v>3623</v>
      </c>
    </row>
    <row r="100" spans="1:9" ht="12.75" customHeight="1" x14ac:dyDescent="0.2">
      <c r="A100" s="182" t="s">
        <v>77</v>
      </c>
      <c r="B100" s="182"/>
      <c r="C100" s="182"/>
      <c r="D100" s="182"/>
      <c r="E100" s="182"/>
      <c r="F100" s="182"/>
      <c r="G100" s="7">
        <v>92</v>
      </c>
      <c r="H100" s="90">
        <v>3623</v>
      </c>
      <c r="I100" s="90">
        <v>3623</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60000</v>
      </c>
      <c r="I105" s="90">
        <v>0</v>
      </c>
    </row>
    <row r="106" spans="1:9" ht="12.75" customHeight="1" x14ac:dyDescent="0.2">
      <c r="A106" s="184" t="s">
        <v>434</v>
      </c>
      <c r="B106" s="184"/>
      <c r="C106" s="184"/>
      <c r="D106" s="184"/>
      <c r="E106" s="184"/>
      <c r="F106" s="184"/>
      <c r="G106" s="8">
        <v>98</v>
      </c>
      <c r="H106" s="91">
        <f>SUM(H107:H117)</f>
        <v>17823674</v>
      </c>
      <c r="I106" s="91">
        <f>SUM(I107:I117)</f>
        <v>17766037</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10127237</v>
      </c>
      <c r="I112" s="90">
        <v>10127237</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5569224</v>
      </c>
      <c r="I116" s="90">
        <v>5569224</v>
      </c>
    </row>
    <row r="117" spans="1:9" ht="12.75" customHeight="1" x14ac:dyDescent="0.2">
      <c r="A117" s="182" t="s">
        <v>93</v>
      </c>
      <c r="B117" s="182"/>
      <c r="C117" s="182"/>
      <c r="D117" s="182"/>
      <c r="E117" s="182"/>
      <c r="F117" s="182"/>
      <c r="G117" s="7">
        <v>109</v>
      </c>
      <c r="H117" s="90">
        <v>2127213</v>
      </c>
      <c r="I117" s="90">
        <v>2069576</v>
      </c>
    </row>
    <row r="118" spans="1:9" ht="12.75" customHeight="1" x14ac:dyDescent="0.2">
      <c r="A118" s="184" t="s">
        <v>435</v>
      </c>
      <c r="B118" s="184"/>
      <c r="C118" s="184"/>
      <c r="D118" s="184"/>
      <c r="E118" s="184"/>
      <c r="F118" s="184"/>
      <c r="G118" s="8">
        <v>110</v>
      </c>
      <c r="H118" s="91">
        <f>SUM(H119:H132)</f>
        <v>3560001</v>
      </c>
      <c r="I118" s="91">
        <f>SUM(I119:I132)</f>
        <v>3314563</v>
      </c>
    </row>
    <row r="119" spans="1:9" ht="12.75" customHeight="1" x14ac:dyDescent="0.2">
      <c r="A119" s="182" t="s">
        <v>83</v>
      </c>
      <c r="B119" s="182"/>
      <c r="C119" s="182"/>
      <c r="D119" s="182"/>
      <c r="E119" s="182"/>
      <c r="F119" s="182"/>
      <c r="G119" s="7">
        <v>111</v>
      </c>
      <c r="H119" s="90">
        <v>32795</v>
      </c>
      <c r="I119" s="90">
        <v>62513</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2339647</v>
      </c>
      <c r="I124" s="90">
        <v>2065938</v>
      </c>
    </row>
    <row r="125" spans="1:9" ht="12.75" customHeight="1" x14ac:dyDescent="0.2">
      <c r="A125" s="182" t="s">
        <v>89</v>
      </c>
      <c r="B125" s="182"/>
      <c r="C125" s="182"/>
      <c r="D125" s="182"/>
      <c r="E125" s="182"/>
      <c r="F125" s="182"/>
      <c r="G125" s="7">
        <v>117</v>
      </c>
      <c r="H125" s="90">
        <v>29148</v>
      </c>
      <c r="I125" s="90">
        <v>29148</v>
      </c>
    </row>
    <row r="126" spans="1:9" ht="12.75" customHeight="1" x14ac:dyDescent="0.2">
      <c r="A126" s="182" t="s">
        <v>90</v>
      </c>
      <c r="B126" s="182"/>
      <c r="C126" s="182"/>
      <c r="D126" s="182"/>
      <c r="E126" s="182"/>
      <c r="F126" s="182"/>
      <c r="G126" s="7">
        <v>118</v>
      </c>
      <c r="H126" s="90">
        <v>655610</v>
      </c>
      <c r="I126" s="90">
        <v>551856</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174558</v>
      </c>
      <c r="I128" s="90">
        <v>145155</v>
      </c>
    </row>
    <row r="129" spans="1:9" x14ac:dyDescent="0.2">
      <c r="A129" s="182" t="s">
        <v>95</v>
      </c>
      <c r="B129" s="182"/>
      <c r="C129" s="182"/>
      <c r="D129" s="182"/>
      <c r="E129" s="182"/>
      <c r="F129" s="182"/>
      <c r="G129" s="7">
        <v>121</v>
      </c>
      <c r="H129" s="90">
        <v>278457</v>
      </c>
      <c r="I129" s="90">
        <v>404668</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49786</v>
      </c>
      <c r="I132" s="90">
        <v>55285</v>
      </c>
    </row>
    <row r="133" spans="1:9" ht="22.15" customHeight="1" x14ac:dyDescent="0.2">
      <c r="A133" s="198" t="s">
        <v>99</v>
      </c>
      <c r="B133" s="198"/>
      <c r="C133" s="198"/>
      <c r="D133" s="198"/>
      <c r="E133" s="198"/>
      <c r="F133" s="198"/>
      <c r="G133" s="7">
        <v>125</v>
      </c>
      <c r="H133" s="90">
        <v>271533</v>
      </c>
      <c r="I133" s="90">
        <v>204077</v>
      </c>
    </row>
    <row r="134" spans="1:9" ht="12.75" customHeight="1" x14ac:dyDescent="0.2">
      <c r="A134" s="184" t="s">
        <v>436</v>
      </c>
      <c r="B134" s="184"/>
      <c r="C134" s="184"/>
      <c r="D134" s="184"/>
      <c r="E134" s="184"/>
      <c r="F134" s="184"/>
      <c r="G134" s="8">
        <v>126</v>
      </c>
      <c r="H134" s="91">
        <f>H75+H99+H106+H118+H133</f>
        <v>67444409</v>
      </c>
      <c r="I134" s="91">
        <f>I75+I99+I106+I118+I133</f>
        <v>67289685</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B39" zoomScale="70" zoomScaleNormal="115" zoomScaleSheetLayoutView="70" workbookViewId="0">
      <selection activeCell="K115" sqref="K11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466</v>
      </c>
      <c r="B2" s="205"/>
      <c r="C2" s="205"/>
      <c r="D2" s="205"/>
      <c r="E2" s="205"/>
      <c r="F2" s="205"/>
      <c r="G2" s="205"/>
      <c r="H2" s="205"/>
      <c r="I2" s="205"/>
    </row>
    <row r="3" spans="1:11" x14ac:dyDescent="0.2">
      <c r="A3" s="206" t="s">
        <v>439</v>
      </c>
      <c r="B3" s="207"/>
      <c r="C3" s="207"/>
      <c r="D3" s="207"/>
      <c r="E3" s="207"/>
      <c r="F3" s="207"/>
      <c r="G3" s="207"/>
      <c r="H3" s="207"/>
      <c r="I3" s="207"/>
      <c r="J3" s="208"/>
      <c r="K3" s="208"/>
    </row>
    <row r="4" spans="1:11" x14ac:dyDescent="0.2">
      <c r="A4" s="209" t="s">
        <v>465</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4">
        <f>SUM(H9:H13)</f>
        <v>2107184</v>
      </c>
      <c r="I8" s="94">
        <f>SUM(I9:I13)</f>
        <v>2107184</v>
      </c>
      <c r="J8" s="94">
        <f>SUM(J9:J13)</f>
        <v>2509932</v>
      </c>
      <c r="K8" s="94">
        <f>SUM(K9:K13)</f>
        <v>2509932</v>
      </c>
    </row>
    <row r="9" spans="1:11" ht="12.75" customHeight="1" x14ac:dyDescent="0.2">
      <c r="A9" s="182" t="s">
        <v>115</v>
      </c>
      <c r="B9" s="182"/>
      <c r="C9" s="182"/>
      <c r="D9" s="182"/>
      <c r="E9" s="182"/>
      <c r="F9" s="182"/>
      <c r="G9" s="7">
        <v>2</v>
      </c>
      <c r="H9" s="95">
        <v>1197405</v>
      </c>
      <c r="I9" s="95">
        <v>1197405</v>
      </c>
      <c r="J9" s="95">
        <v>1138538</v>
      </c>
      <c r="K9" s="95">
        <v>1138538</v>
      </c>
    </row>
    <row r="10" spans="1:11" ht="12.75" customHeight="1" x14ac:dyDescent="0.2">
      <c r="A10" s="182" t="s">
        <v>437</v>
      </c>
      <c r="B10" s="182"/>
      <c r="C10" s="182"/>
      <c r="D10" s="182"/>
      <c r="E10" s="182"/>
      <c r="F10" s="182"/>
      <c r="G10" s="7">
        <v>3</v>
      </c>
      <c r="H10" s="95">
        <v>660</v>
      </c>
      <c r="I10" s="95">
        <v>660</v>
      </c>
      <c r="J10" s="95">
        <v>0</v>
      </c>
      <c r="K10" s="95">
        <v>0</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274267</v>
      </c>
      <c r="I12" s="95">
        <v>274267</v>
      </c>
      <c r="J12" s="95">
        <v>448273</v>
      </c>
      <c r="K12" s="95">
        <v>448273</v>
      </c>
    </row>
    <row r="13" spans="1:11" ht="12.75" customHeight="1" x14ac:dyDescent="0.2">
      <c r="A13" s="182" t="s">
        <v>118</v>
      </c>
      <c r="B13" s="182"/>
      <c r="C13" s="182"/>
      <c r="D13" s="182"/>
      <c r="E13" s="182"/>
      <c r="F13" s="182"/>
      <c r="G13" s="7">
        <v>6</v>
      </c>
      <c r="H13" s="95">
        <v>634852</v>
      </c>
      <c r="I13" s="95">
        <v>634852</v>
      </c>
      <c r="J13" s="95">
        <v>923121</v>
      </c>
      <c r="K13" s="95">
        <v>923121</v>
      </c>
    </row>
    <row r="14" spans="1:11" ht="12.75" customHeight="1" x14ac:dyDescent="0.2">
      <c r="A14" s="216" t="s">
        <v>349</v>
      </c>
      <c r="B14" s="216"/>
      <c r="C14" s="216"/>
      <c r="D14" s="216"/>
      <c r="E14" s="216"/>
      <c r="F14" s="216"/>
      <c r="G14" s="8">
        <v>7</v>
      </c>
      <c r="H14" s="94">
        <f>H15+H16+H20+H24+H25+H26+H29+H36</f>
        <v>1504725</v>
      </c>
      <c r="I14" s="94">
        <f>I15+I16+I20+I24+I25+I26+I29+I36</f>
        <v>1504725</v>
      </c>
      <c r="J14" s="94">
        <f>J15+J16+J20+J24+J25+J26+J29+J36</f>
        <v>2248615</v>
      </c>
      <c r="K14" s="94">
        <f>K15+K16+K20+K24+K25+K26+K29+K36</f>
        <v>2248615</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418</v>
      </c>
      <c r="B16" s="183"/>
      <c r="C16" s="183"/>
      <c r="D16" s="183"/>
      <c r="E16" s="183"/>
      <c r="F16" s="183"/>
      <c r="G16" s="8">
        <v>9</v>
      </c>
      <c r="H16" s="94">
        <f>SUM(H17:H19)</f>
        <v>217895</v>
      </c>
      <c r="I16" s="94">
        <f>SUM(I17:I19)</f>
        <v>217895</v>
      </c>
      <c r="J16" s="94">
        <f>SUM(J17:J19)</f>
        <v>328370</v>
      </c>
      <c r="K16" s="94">
        <f>SUM(K17:K19)</f>
        <v>328370</v>
      </c>
    </row>
    <row r="17" spans="1:11" ht="12.75" customHeight="1" x14ac:dyDescent="0.2">
      <c r="A17" s="217" t="s">
        <v>119</v>
      </c>
      <c r="B17" s="217"/>
      <c r="C17" s="217"/>
      <c r="D17" s="217"/>
      <c r="E17" s="217"/>
      <c r="F17" s="217"/>
      <c r="G17" s="7">
        <v>10</v>
      </c>
      <c r="H17" s="95">
        <v>36957</v>
      </c>
      <c r="I17" s="95">
        <v>36957</v>
      </c>
      <c r="J17" s="95">
        <v>32797</v>
      </c>
      <c r="K17" s="95">
        <v>32797</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180938</v>
      </c>
      <c r="I19" s="95">
        <v>180938</v>
      </c>
      <c r="J19" s="95">
        <v>295573</v>
      </c>
      <c r="K19" s="95">
        <v>295573</v>
      </c>
    </row>
    <row r="20" spans="1:11" ht="12.75" customHeight="1" x14ac:dyDescent="0.2">
      <c r="A20" s="183" t="s">
        <v>419</v>
      </c>
      <c r="B20" s="183"/>
      <c r="C20" s="183"/>
      <c r="D20" s="183"/>
      <c r="E20" s="183"/>
      <c r="F20" s="183"/>
      <c r="G20" s="8">
        <v>13</v>
      </c>
      <c r="H20" s="94">
        <f>SUM(H21:H23)</f>
        <v>628898</v>
      </c>
      <c r="I20" s="94">
        <f>SUM(I21:I23)</f>
        <v>628898</v>
      </c>
      <c r="J20" s="94">
        <f>SUM(J21:J23)</f>
        <v>685753</v>
      </c>
      <c r="K20" s="94">
        <f>SUM(K21:K23)</f>
        <v>685753</v>
      </c>
    </row>
    <row r="21" spans="1:11" ht="12.75" customHeight="1" x14ac:dyDescent="0.2">
      <c r="A21" s="217" t="s">
        <v>105</v>
      </c>
      <c r="B21" s="217"/>
      <c r="C21" s="217"/>
      <c r="D21" s="217"/>
      <c r="E21" s="217"/>
      <c r="F21" s="217"/>
      <c r="G21" s="7">
        <v>14</v>
      </c>
      <c r="H21" s="95">
        <v>366729</v>
      </c>
      <c r="I21" s="95">
        <v>366729</v>
      </c>
      <c r="J21" s="95">
        <v>420536</v>
      </c>
      <c r="K21" s="95">
        <v>420536</v>
      </c>
    </row>
    <row r="22" spans="1:11" ht="12.75" customHeight="1" x14ac:dyDescent="0.2">
      <c r="A22" s="217" t="s">
        <v>106</v>
      </c>
      <c r="B22" s="217"/>
      <c r="C22" s="217"/>
      <c r="D22" s="217"/>
      <c r="E22" s="217"/>
      <c r="F22" s="217"/>
      <c r="G22" s="7">
        <v>15</v>
      </c>
      <c r="H22" s="95">
        <v>172735</v>
      </c>
      <c r="I22" s="95">
        <v>172735</v>
      </c>
      <c r="J22" s="95">
        <v>174760</v>
      </c>
      <c r="K22" s="95">
        <v>174760</v>
      </c>
    </row>
    <row r="23" spans="1:11" ht="12.75" customHeight="1" x14ac:dyDescent="0.2">
      <c r="A23" s="217" t="s">
        <v>107</v>
      </c>
      <c r="B23" s="217"/>
      <c r="C23" s="217"/>
      <c r="D23" s="217"/>
      <c r="E23" s="217"/>
      <c r="F23" s="217"/>
      <c r="G23" s="7">
        <v>16</v>
      </c>
      <c r="H23" s="95">
        <v>89434</v>
      </c>
      <c r="I23" s="95">
        <v>89434</v>
      </c>
      <c r="J23" s="95">
        <v>90457</v>
      </c>
      <c r="K23" s="95">
        <v>90457</v>
      </c>
    </row>
    <row r="24" spans="1:11" ht="12.75" customHeight="1" x14ac:dyDescent="0.2">
      <c r="A24" s="182" t="s">
        <v>108</v>
      </c>
      <c r="B24" s="182"/>
      <c r="C24" s="182"/>
      <c r="D24" s="182"/>
      <c r="E24" s="182"/>
      <c r="F24" s="182"/>
      <c r="G24" s="7">
        <v>17</v>
      </c>
      <c r="H24" s="95">
        <v>367585</v>
      </c>
      <c r="I24" s="95">
        <v>367585</v>
      </c>
      <c r="J24" s="95">
        <v>382115</v>
      </c>
      <c r="K24" s="95">
        <v>382115</v>
      </c>
    </row>
    <row r="25" spans="1:11" ht="12.75" customHeight="1" x14ac:dyDescent="0.2">
      <c r="A25" s="182" t="s">
        <v>109</v>
      </c>
      <c r="B25" s="182"/>
      <c r="C25" s="182"/>
      <c r="D25" s="182"/>
      <c r="E25" s="182"/>
      <c r="F25" s="182"/>
      <c r="G25" s="7">
        <v>18</v>
      </c>
      <c r="H25" s="95">
        <v>199916</v>
      </c>
      <c r="I25" s="95">
        <v>199916</v>
      </c>
      <c r="J25" s="95">
        <v>197684</v>
      </c>
      <c r="K25" s="95">
        <v>197684</v>
      </c>
    </row>
    <row r="26" spans="1:11" ht="12.75" customHeight="1" x14ac:dyDescent="0.2">
      <c r="A26" s="183" t="s">
        <v>420</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421</v>
      </c>
      <c r="B29" s="183"/>
      <c r="C29" s="183"/>
      <c r="D29" s="183"/>
      <c r="E29" s="183"/>
      <c r="F29" s="183"/>
      <c r="G29" s="8">
        <v>22</v>
      </c>
      <c r="H29" s="94">
        <f>SUM(H30:H35)</f>
        <v>84468</v>
      </c>
      <c r="I29" s="94">
        <f>SUM(I30:I35)</f>
        <v>84468</v>
      </c>
      <c r="J29" s="94">
        <f>SUM(J30:J35)</f>
        <v>6492</v>
      </c>
      <c r="K29" s="94">
        <f>SUM(K30:K35)</f>
        <v>6492</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84468</v>
      </c>
      <c r="I35" s="95">
        <v>84468</v>
      </c>
      <c r="J35" s="95">
        <v>6492</v>
      </c>
      <c r="K35" s="95">
        <v>6492</v>
      </c>
    </row>
    <row r="36" spans="1:11" ht="12.75" customHeight="1" x14ac:dyDescent="0.2">
      <c r="A36" s="182" t="s">
        <v>110</v>
      </c>
      <c r="B36" s="182"/>
      <c r="C36" s="182"/>
      <c r="D36" s="182"/>
      <c r="E36" s="182"/>
      <c r="F36" s="182"/>
      <c r="G36" s="7">
        <v>29</v>
      </c>
      <c r="H36" s="95">
        <v>5963</v>
      </c>
      <c r="I36" s="95">
        <v>5963</v>
      </c>
      <c r="J36" s="95">
        <v>648201</v>
      </c>
      <c r="K36" s="95">
        <v>648201</v>
      </c>
    </row>
    <row r="37" spans="1:11" ht="12.75" customHeight="1" x14ac:dyDescent="0.2">
      <c r="A37" s="216" t="s">
        <v>350</v>
      </c>
      <c r="B37" s="216"/>
      <c r="C37" s="216"/>
      <c r="D37" s="216"/>
      <c r="E37" s="216"/>
      <c r="F37" s="216"/>
      <c r="G37" s="8">
        <v>30</v>
      </c>
      <c r="H37" s="94">
        <f>SUM(H38:H47)</f>
        <v>27655</v>
      </c>
      <c r="I37" s="94">
        <f>SUM(I38:I47)</f>
        <v>27655</v>
      </c>
      <c r="J37" s="94">
        <f>SUM(J38:J47)</f>
        <v>46025</v>
      </c>
      <c r="K37" s="94">
        <f>SUM(K38:K47)</f>
        <v>46025</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26708</v>
      </c>
      <c r="I41" s="95">
        <v>26708</v>
      </c>
      <c r="J41" s="95">
        <v>18623</v>
      </c>
      <c r="K41" s="95">
        <v>18623</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810</v>
      </c>
      <c r="I44" s="95">
        <v>810</v>
      </c>
      <c r="J44" s="95">
        <v>27402</v>
      </c>
      <c r="K44" s="95">
        <v>27402</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137</v>
      </c>
      <c r="I47" s="95">
        <v>137</v>
      </c>
      <c r="J47" s="95">
        <v>0</v>
      </c>
      <c r="K47" s="95">
        <v>0</v>
      </c>
    </row>
    <row r="48" spans="1:11" ht="12.75" customHeight="1" x14ac:dyDescent="0.2">
      <c r="A48" s="216" t="s">
        <v>351</v>
      </c>
      <c r="B48" s="216"/>
      <c r="C48" s="216"/>
      <c r="D48" s="216"/>
      <c r="E48" s="216"/>
      <c r="F48" s="216"/>
      <c r="G48" s="8">
        <v>41</v>
      </c>
      <c r="H48" s="94">
        <f>SUM(H49:H55)</f>
        <v>77883</v>
      </c>
      <c r="I48" s="94">
        <f>SUM(I49:I55)</f>
        <v>77883</v>
      </c>
      <c r="J48" s="94">
        <f>SUM(J49:J55)</f>
        <v>89172</v>
      </c>
      <c r="K48" s="94">
        <f>SUM(K49:K55)</f>
        <v>89172</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77883</v>
      </c>
      <c r="I51" s="95">
        <v>77883</v>
      </c>
      <c r="J51" s="95">
        <v>89169</v>
      </c>
      <c r="K51" s="95">
        <v>89169</v>
      </c>
    </row>
    <row r="52" spans="1:11" ht="12.75" customHeight="1" x14ac:dyDescent="0.2">
      <c r="A52" s="220" t="s">
        <v>143</v>
      </c>
      <c r="B52" s="220"/>
      <c r="C52" s="220"/>
      <c r="D52" s="220"/>
      <c r="E52" s="220"/>
      <c r="F52" s="220"/>
      <c r="G52" s="7">
        <v>45</v>
      </c>
      <c r="H52" s="95">
        <v>0</v>
      </c>
      <c r="I52" s="95">
        <v>0</v>
      </c>
      <c r="J52" s="95">
        <v>3</v>
      </c>
      <c r="K52" s="95">
        <v>3</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352</v>
      </c>
      <c r="B60" s="216"/>
      <c r="C60" s="216"/>
      <c r="D60" s="216"/>
      <c r="E60" s="216"/>
      <c r="F60" s="216"/>
      <c r="G60" s="8">
        <v>53</v>
      </c>
      <c r="H60" s="94">
        <f>H8+H37+H56+H57</f>
        <v>2134839</v>
      </c>
      <c r="I60" s="94">
        <f t="shared" ref="I60:K60" si="0">I8+I37+I56+I57</f>
        <v>2134839</v>
      </c>
      <c r="J60" s="94">
        <f t="shared" si="0"/>
        <v>2555957</v>
      </c>
      <c r="K60" s="94">
        <f t="shared" si="0"/>
        <v>2555957</v>
      </c>
    </row>
    <row r="61" spans="1:11" ht="12.75" customHeight="1" x14ac:dyDescent="0.2">
      <c r="A61" s="216" t="s">
        <v>353</v>
      </c>
      <c r="B61" s="216"/>
      <c r="C61" s="216"/>
      <c r="D61" s="216"/>
      <c r="E61" s="216"/>
      <c r="F61" s="216"/>
      <c r="G61" s="8">
        <v>54</v>
      </c>
      <c r="H61" s="94">
        <f>H14+H48+H58+H59</f>
        <v>1582608</v>
      </c>
      <c r="I61" s="94">
        <f t="shared" ref="I61:K61" si="1">I14+I48+I58+I59</f>
        <v>1582608</v>
      </c>
      <c r="J61" s="94">
        <f t="shared" si="1"/>
        <v>2337787</v>
      </c>
      <c r="K61" s="94">
        <f t="shared" si="1"/>
        <v>2337787</v>
      </c>
    </row>
    <row r="62" spans="1:11" ht="12.75" customHeight="1" x14ac:dyDescent="0.2">
      <c r="A62" s="216" t="s">
        <v>354</v>
      </c>
      <c r="B62" s="216"/>
      <c r="C62" s="216"/>
      <c r="D62" s="216"/>
      <c r="E62" s="216"/>
      <c r="F62" s="216"/>
      <c r="G62" s="8">
        <v>55</v>
      </c>
      <c r="H62" s="94">
        <f>H60-H61</f>
        <v>552231</v>
      </c>
      <c r="I62" s="94">
        <f t="shared" ref="I62:K62" si="2">I60-I61</f>
        <v>552231</v>
      </c>
      <c r="J62" s="94">
        <f t="shared" si="2"/>
        <v>218170</v>
      </c>
      <c r="K62" s="94">
        <f t="shared" si="2"/>
        <v>218170</v>
      </c>
    </row>
    <row r="63" spans="1:11" ht="12.75" customHeight="1" x14ac:dyDescent="0.2">
      <c r="A63" s="221" t="s">
        <v>355</v>
      </c>
      <c r="B63" s="221"/>
      <c r="C63" s="221"/>
      <c r="D63" s="221"/>
      <c r="E63" s="221"/>
      <c r="F63" s="221"/>
      <c r="G63" s="8">
        <v>56</v>
      </c>
      <c r="H63" s="94">
        <f>+IF((H60-H61)&gt;0,(H60-H61),0)</f>
        <v>552231</v>
      </c>
      <c r="I63" s="94">
        <f t="shared" ref="I63:K63" si="3">+IF((I60-I61)&gt;0,(I60-I61),0)</f>
        <v>552231</v>
      </c>
      <c r="J63" s="94">
        <f t="shared" si="3"/>
        <v>218170</v>
      </c>
      <c r="K63" s="94">
        <f t="shared" si="3"/>
        <v>218170</v>
      </c>
    </row>
    <row r="64" spans="1:11" ht="12.75" customHeight="1" x14ac:dyDescent="0.2">
      <c r="A64" s="221" t="s">
        <v>356</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357</v>
      </c>
      <c r="B66" s="216"/>
      <c r="C66" s="216"/>
      <c r="D66" s="216"/>
      <c r="E66" s="216"/>
      <c r="F66" s="216"/>
      <c r="G66" s="8">
        <v>59</v>
      </c>
      <c r="H66" s="94">
        <f>H62-H65</f>
        <v>552231</v>
      </c>
      <c r="I66" s="94">
        <f t="shared" ref="I66:K66" si="5">I62-I65</f>
        <v>552231</v>
      </c>
      <c r="J66" s="94">
        <f t="shared" si="5"/>
        <v>218170</v>
      </c>
      <c r="K66" s="94">
        <f t="shared" si="5"/>
        <v>218170</v>
      </c>
    </row>
    <row r="67" spans="1:11" ht="12.75" customHeight="1" x14ac:dyDescent="0.2">
      <c r="A67" s="221" t="s">
        <v>358</v>
      </c>
      <c r="B67" s="221"/>
      <c r="C67" s="221"/>
      <c r="D67" s="221"/>
      <c r="E67" s="221"/>
      <c r="F67" s="221"/>
      <c r="G67" s="8">
        <v>60</v>
      </c>
      <c r="H67" s="94">
        <f>+IF((H62-H65)&gt;0,(H62-H65),0)</f>
        <v>552231</v>
      </c>
      <c r="I67" s="94">
        <f t="shared" ref="I67:K67" si="6">+IF((I62-I65)&gt;0,(I62-I65),0)</f>
        <v>552231</v>
      </c>
      <c r="J67" s="94">
        <f t="shared" si="6"/>
        <v>218170</v>
      </c>
      <c r="K67" s="94">
        <f t="shared" si="6"/>
        <v>218170</v>
      </c>
    </row>
    <row r="68" spans="1:11" ht="12.75" customHeight="1" x14ac:dyDescent="0.2">
      <c r="A68" s="221" t="s">
        <v>359</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6">
        <v>0</v>
      </c>
      <c r="I77" s="96">
        <v>0</v>
      </c>
      <c r="J77" s="96">
        <v>0</v>
      </c>
      <c r="K77" s="96">
        <v>0</v>
      </c>
    </row>
    <row r="78" spans="1:11" ht="12.75" customHeight="1" x14ac:dyDescent="0.2">
      <c r="A78" s="226" t="s">
        <v>364</v>
      </c>
      <c r="B78" s="226"/>
      <c r="C78" s="226"/>
      <c r="D78" s="226"/>
      <c r="E78" s="226"/>
      <c r="F78" s="226"/>
      <c r="G78" s="20">
        <v>69</v>
      </c>
      <c r="H78" s="97">
        <v>0</v>
      </c>
      <c r="I78" s="97">
        <v>0</v>
      </c>
      <c r="J78" s="97">
        <v>0</v>
      </c>
      <c r="K78" s="97">
        <v>0</v>
      </c>
    </row>
    <row r="79" spans="1:11" ht="12.75" customHeight="1" x14ac:dyDescent="0.2">
      <c r="A79" s="226" t="s">
        <v>365</v>
      </c>
      <c r="B79" s="226"/>
      <c r="C79" s="226"/>
      <c r="D79" s="226"/>
      <c r="E79" s="226"/>
      <c r="F79" s="226"/>
      <c r="G79" s="20">
        <v>70</v>
      </c>
      <c r="H79" s="97">
        <v>0</v>
      </c>
      <c r="I79" s="97">
        <v>0</v>
      </c>
      <c r="J79" s="97">
        <v>0</v>
      </c>
      <c r="K79" s="97">
        <v>0</v>
      </c>
    </row>
    <row r="80" spans="1:11" ht="12.75" customHeight="1" x14ac:dyDescent="0.2">
      <c r="A80" s="216" t="s">
        <v>366</v>
      </c>
      <c r="B80" s="216"/>
      <c r="C80" s="216"/>
      <c r="D80" s="216"/>
      <c r="E80" s="216"/>
      <c r="F80" s="216"/>
      <c r="G80" s="8">
        <v>71</v>
      </c>
      <c r="H80" s="96">
        <v>0</v>
      </c>
      <c r="I80" s="96">
        <v>0</v>
      </c>
      <c r="J80" s="96">
        <v>0</v>
      </c>
      <c r="K80" s="96">
        <v>0</v>
      </c>
    </row>
    <row r="81" spans="1:11" ht="12.75" customHeight="1" x14ac:dyDescent="0.2">
      <c r="A81" s="216" t="s">
        <v>367</v>
      </c>
      <c r="B81" s="216"/>
      <c r="C81" s="216"/>
      <c r="D81" s="216"/>
      <c r="E81" s="216"/>
      <c r="F81" s="216"/>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552231</v>
      </c>
      <c r="I89" s="99">
        <v>552231</v>
      </c>
      <c r="J89" s="99">
        <v>218170</v>
      </c>
      <c r="K89" s="99">
        <v>218170</v>
      </c>
    </row>
    <row r="90" spans="1:11" ht="24" customHeight="1" x14ac:dyDescent="0.2">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422</v>
      </c>
      <c r="B91" s="231"/>
      <c r="C91" s="231"/>
      <c r="D91" s="231"/>
      <c r="E91" s="231"/>
      <c r="F91" s="231"/>
      <c r="G91" s="8">
        <v>80</v>
      </c>
      <c r="H91" s="100">
        <f>SUM(H92:H96)</f>
        <v>0</v>
      </c>
      <c r="I91" s="100">
        <f>SUM(I92:I96)</f>
        <v>0</v>
      </c>
      <c r="J91" s="100">
        <f>SUM(J92:J96)</f>
        <v>0</v>
      </c>
      <c r="K91" s="100">
        <f>SUM(K92:K96)</f>
        <v>0</v>
      </c>
    </row>
    <row r="92" spans="1:11" ht="25.5" customHeight="1" x14ac:dyDescent="0.2">
      <c r="A92" s="220" t="s">
        <v>371</v>
      </c>
      <c r="B92" s="220"/>
      <c r="C92" s="220"/>
      <c r="D92" s="220"/>
      <c r="E92" s="220"/>
      <c r="F92" s="220"/>
      <c r="G92" s="7">
        <v>81</v>
      </c>
      <c r="H92" s="99">
        <v>0</v>
      </c>
      <c r="I92" s="99">
        <v>0</v>
      </c>
      <c r="J92" s="99">
        <v>0</v>
      </c>
      <c r="K92" s="99">
        <v>0</v>
      </c>
    </row>
    <row r="93" spans="1:11" ht="38.25" customHeight="1" x14ac:dyDescent="0.2">
      <c r="A93" s="220" t="s">
        <v>372</v>
      </c>
      <c r="B93" s="220"/>
      <c r="C93" s="220"/>
      <c r="D93" s="220"/>
      <c r="E93" s="220"/>
      <c r="F93" s="220"/>
      <c r="G93" s="7">
        <v>82</v>
      </c>
      <c r="H93" s="99">
        <v>0</v>
      </c>
      <c r="I93" s="99">
        <v>0</v>
      </c>
      <c r="J93" s="99">
        <v>0</v>
      </c>
      <c r="K93" s="99">
        <v>0</v>
      </c>
    </row>
    <row r="94" spans="1:11" ht="38.25" customHeight="1" x14ac:dyDescent="0.2">
      <c r="A94" s="220" t="s">
        <v>373</v>
      </c>
      <c r="B94" s="220"/>
      <c r="C94" s="220"/>
      <c r="D94" s="220"/>
      <c r="E94" s="220"/>
      <c r="F94" s="220"/>
      <c r="G94" s="7">
        <v>83</v>
      </c>
      <c r="H94" s="99">
        <v>0</v>
      </c>
      <c r="I94" s="99">
        <v>0</v>
      </c>
      <c r="J94" s="99">
        <v>0</v>
      </c>
      <c r="K94" s="99">
        <v>0</v>
      </c>
    </row>
    <row r="95" spans="1:11" x14ac:dyDescent="0.2">
      <c r="A95" s="220" t="s">
        <v>374</v>
      </c>
      <c r="B95" s="220"/>
      <c r="C95" s="220"/>
      <c r="D95" s="220"/>
      <c r="E95" s="220"/>
      <c r="F95" s="220"/>
      <c r="G95" s="7">
        <v>84</v>
      </c>
      <c r="H95" s="99">
        <v>0</v>
      </c>
      <c r="I95" s="99">
        <v>0</v>
      </c>
      <c r="J95" s="99">
        <v>0</v>
      </c>
      <c r="K95" s="99">
        <v>0</v>
      </c>
    </row>
    <row r="96" spans="1:11" x14ac:dyDescent="0.2">
      <c r="A96" s="220" t="s">
        <v>375</v>
      </c>
      <c r="B96" s="220"/>
      <c r="C96" s="220"/>
      <c r="D96" s="220"/>
      <c r="E96" s="220"/>
      <c r="F96" s="220"/>
      <c r="G96" s="7">
        <v>85</v>
      </c>
      <c r="H96" s="99">
        <v>0</v>
      </c>
      <c r="I96" s="99">
        <v>0</v>
      </c>
      <c r="J96" s="99">
        <v>0</v>
      </c>
      <c r="K96" s="99">
        <v>0</v>
      </c>
    </row>
    <row r="97" spans="1:11" ht="26.25" customHeight="1" x14ac:dyDescent="0.2">
      <c r="A97" s="220" t="s">
        <v>376</v>
      </c>
      <c r="B97" s="220"/>
      <c r="C97" s="220"/>
      <c r="D97" s="220"/>
      <c r="E97" s="220"/>
      <c r="F97" s="220"/>
      <c r="G97" s="7">
        <v>86</v>
      </c>
      <c r="H97" s="99">
        <v>0</v>
      </c>
      <c r="I97" s="99">
        <v>0</v>
      </c>
      <c r="J97" s="99">
        <v>0</v>
      </c>
      <c r="K97" s="99">
        <v>0</v>
      </c>
    </row>
    <row r="98" spans="1:11" ht="25.5" customHeight="1" x14ac:dyDescent="0.2">
      <c r="A98" s="231" t="s">
        <v>447</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441</v>
      </c>
      <c r="B100" s="232"/>
      <c r="C100" s="232"/>
      <c r="D100" s="232"/>
      <c r="E100" s="232"/>
      <c r="F100" s="232"/>
      <c r="G100" s="7">
        <v>89</v>
      </c>
      <c r="H100" s="99">
        <v>0</v>
      </c>
      <c r="I100" s="99">
        <v>0</v>
      </c>
      <c r="J100" s="99">
        <v>0</v>
      </c>
      <c r="K100" s="99">
        <v>0</v>
      </c>
    </row>
    <row r="101" spans="1:11" ht="36" customHeight="1" x14ac:dyDescent="0.2">
      <c r="A101" s="220" t="s">
        <v>442</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443</v>
      </c>
      <c r="B105" s="220"/>
      <c r="C105" s="220"/>
      <c r="D105" s="220"/>
      <c r="E105" s="220"/>
      <c r="F105" s="220"/>
      <c r="G105" s="7">
        <v>94</v>
      </c>
      <c r="H105" s="99">
        <v>0</v>
      </c>
      <c r="I105" s="99">
        <v>0</v>
      </c>
      <c r="J105" s="99">
        <v>0</v>
      </c>
      <c r="K105" s="99">
        <v>0</v>
      </c>
    </row>
    <row r="106" spans="1:11" ht="26.25" customHeight="1" x14ac:dyDescent="0.2">
      <c r="A106" s="220" t="s">
        <v>444</v>
      </c>
      <c r="B106" s="220"/>
      <c r="C106" s="220"/>
      <c r="D106" s="220"/>
      <c r="E106" s="220"/>
      <c r="F106" s="220"/>
      <c r="G106" s="7">
        <v>95</v>
      </c>
      <c r="H106" s="99">
        <v>0</v>
      </c>
      <c r="I106" s="99">
        <v>0</v>
      </c>
      <c r="J106" s="99">
        <v>0</v>
      </c>
      <c r="K106" s="99">
        <v>0</v>
      </c>
    </row>
    <row r="107" spans="1:11" x14ac:dyDescent="0.2">
      <c r="A107" s="220" t="s">
        <v>445</v>
      </c>
      <c r="B107" s="220"/>
      <c r="C107" s="220"/>
      <c r="D107" s="220"/>
      <c r="E107" s="220"/>
      <c r="F107" s="220"/>
      <c r="G107" s="7">
        <v>96</v>
      </c>
      <c r="H107" s="99">
        <v>0</v>
      </c>
      <c r="I107" s="99">
        <v>0</v>
      </c>
      <c r="J107" s="99">
        <v>0</v>
      </c>
      <c r="K107" s="99">
        <v>0</v>
      </c>
    </row>
    <row r="108" spans="1:11" ht="24.75" customHeight="1" x14ac:dyDescent="0.2">
      <c r="A108" s="220" t="s">
        <v>446</v>
      </c>
      <c r="B108" s="220"/>
      <c r="C108" s="220"/>
      <c r="D108" s="220"/>
      <c r="E108" s="220"/>
      <c r="F108" s="220"/>
      <c r="G108" s="7">
        <v>97</v>
      </c>
      <c r="H108" s="99">
        <v>0</v>
      </c>
      <c r="I108" s="99">
        <v>0</v>
      </c>
      <c r="J108" s="99">
        <v>0</v>
      </c>
      <c r="K108" s="99">
        <v>0</v>
      </c>
    </row>
    <row r="109" spans="1:11" ht="22.9" customHeight="1" x14ac:dyDescent="0.2">
      <c r="A109" s="184" t="s">
        <v>448</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449</v>
      </c>
      <c r="B110" s="184"/>
      <c r="C110" s="184"/>
      <c r="D110" s="184"/>
      <c r="E110" s="184"/>
      <c r="F110" s="184"/>
      <c r="G110" s="8">
        <v>99</v>
      </c>
      <c r="H110" s="98">
        <f>H89+H109</f>
        <v>552231</v>
      </c>
      <c r="I110" s="98">
        <f t="shared" ref="I110:K110" si="9">I89+I109</f>
        <v>552231</v>
      </c>
      <c r="J110" s="98">
        <f t="shared" si="9"/>
        <v>218170</v>
      </c>
      <c r="K110" s="98">
        <f t="shared" si="9"/>
        <v>218170</v>
      </c>
    </row>
    <row r="111" spans="1:11" x14ac:dyDescent="0.2">
      <c r="A111" s="223" t="s">
        <v>163</v>
      </c>
      <c r="B111" s="223"/>
      <c r="C111" s="223"/>
      <c r="D111" s="223"/>
      <c r="E111" s="223"/>
      <c r="F111" s="223"/>
      <c r="G111" s="224"/>
      <c r="H111" s="224"/>
      <c r="I111" s="224"/>
      <c r="J111" s="225"/>
      <c r="K111" s="225"/>
    </row>
    <row r="112" spans="1:11" ht="26.45" customHeight="1" x14ac:dyDescent="0.2">
      <c r="A112" s="227" t="s">
        <v>377</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18" zoomScale="80" zoomScaleNormal="100" zoomScaleSheetLayoutView="80" workbookViewId="0">
      <selection activeCell="I50" sqref="I50"/>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439</v>
      </c>
      <c r="B3" s="238"/>
      <c r="C3" s="238"/>
      <c r="D3" s="238"/>
      <c r="E3" s="238"/>
      <c r="F3" s="238"/>
      <c r="G3" s="238"/>
      <c r="H3" s="238"/>
      <c r="I3" s="238"/>
    </row>
    <row r="4" spans="1:9" x14ac:dyDescent="0.2">
      <c r="A4" s="236" t="s">
        <v>465</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158076</v>
      </c>
      <c r="I8" s="101">
        <f>+RDG!J62</f>
        <v>218170</v>
      </c>
    </row>
    <row r="9" spans="1:9" ht="12.75" customHeight="1" x14ac:dyDescent="0.2">
      <c r="A9" s="240" t="s">
        <v>170</v>
      </c>
      <c r="B9" s="240"/>
      <c r="C9" s="240"/>
      <c r="D9" s="240"/>
      <c r="E9" s="240"/>
      <c r="F9" s="240"/>
      <c r="G9" s="32">
        <v>2</v>
      </c>
      <c r="H9" s="102">
        <f>H10+H11+H12+H13+H14+H15+H16+H17</f>
        <v>1768730</v>
      </c>
      <c r="I9" s="102">
        <f>I10+I11+I12+I13+I14+I15+I16+I17</f>
        <v>251754</v>
      </c>
    </row>
    <row r="10" spans="1:9" ht="12.75" customHeight="1" x14ac:dyDescent="0.2">
      <c r="A10" s="217" t="s">
        <v>171</v>
      </c>
      <c r="B10" s="217"/>
      <c r="C10" s="217"/>
      <c r="D10" s="217"/>
      <c r="E10" s="217"/>
      <c r="F10" s="217"/>
      <c r="G10" s="31">
        <v>3</v>
      </c>
      <c r="H10" s="101">
        <v>1652381</v>
      </c>
      <c r="I10" s="101">
        <f>+RDG!J24</f>
        <v>382115</v>
      </c>
    </row>
    <row r="11" spans="1:9" ht="22.15" customHeight="1" x14ac:dyDescent="0.2">
      <c r="A11" s="217" t="s">
        <v>172</v>
      </c>
      <c r="B11" s="217"/>
      <c r="C11" s="217"/>
      <c r="D11" s="217"/>
      <c r="E11" s="217"/>
      <c r="F11" s="217"/>
      <c r="G11" s="31">
        <v>4</v>
      </c>
      <c r="H11" s="101">
        <v>113907</v>
      </c>
      <c r="I11" s="101">
        <v>-180001</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-268488</v>
      </c>
      <c r="I13" s="101">
        <v>-46025</v>
      </c>
    </row>
    <row r="14" spans="1:9" ht="12.75" customHeight="1" x14ac:dyDescent="0.2">
      <c r="A14" s="217" t="s">
        <v>175</v>
      </c>
      <c r="B14" s="217"/>
      <c r="C14" s="217"/>
      <c r="D14" s="217"/>
      <c r="E14" s="217"/>
      <c r="F14" s="217"/>
      <c r="G14" s="31">
        <v>7</v>
      </c>
      <c r="H14" s="101">
        <v>390584</v>
      </c>
      <c r="I14" s="101">
        <v>89169</v>
      </c>
    </row>
    <row r="15" spans="1:9" ht="12.75" customHeight="1" x14ac:dyDescent="0.2">
      <c r="A15" s="217" t="s">
        <v>176</v>
      </c>
      <c r="B15" s="217"/>
      <c r="C15" s="217"/>
      <c r="D15" s="217"/>
      <c r="E15" s="217"/>
      <c r="F15" s="217"/>
      <c r="G15" s="31">
        <v>8</v>
      </c>
      <c r="H15" s="101">
        <v>-121087</v>
      </c>
      <c r="I15" s="101">
        <v>6492</v>
      </c>
    </row>
    <row r="16" spans="1:9" ht="12.75" customHeight="1" x14ac:dyDescent="0.2">
      <c r="A16" s="217" t="s">
        <v>177</v>
      </c>
      <c r="B16" s="217"/>
      <c r="C16" s="217"/>
      <c r="D16" s="217"/>
      <c r="E16" s="217"/>
      <c r="F16" s="217"/>
      <c r="G16" s="31">
        <v>9</v>
      </c>
      <c r="H16" s="101">
        <v>1433</v>
      </c>
      <c r="I16" s="101">
        <v>4</v>
      </c>
    </row>
    <row r="17" spans="1:9" ht="25.15" customHeight="1" x14ac:dyDescent="0.2">
      <c r="A17" s="217" t="s">
        <v>178</v>
      </c>
      <c r="B17" s="217"/>
      <c r="C17" s="217"/>
      <c r="D17" s="217"/>
      <c r="E17" s="217"/>
      <c r="F17" s="217"/>
      <c r="G17" s="31">
        <v>10</v>
      </c>
      <c r="H17" s="101">
        <v>0</v>
      </c>
      <c r="I17" s="101">
        <v>0</v>
      </c>
    </row>
    <row r="18" spans="1:9" ht="28.15" customHeight="1" x14ac:dyDescent="0.2">
      <c r="A18" s="239" t="s">
        <v>304</v>
      </c>
      <c r="B18" s="239"/>
      <c r="C18" s="239"/>
      <c r="D18" s="239"/>
      <c r="E18" s="239"/>
      <c r="F18" s="239"/>
      <c r="G18" s="32">
        <v>11</v>
      </c>
      <c r="H18" s="102">
        <f>H8+H9</f>
        <v>1926806</v>
      </c>
      <c r="I18" s="102">
        <f>I8+I9</f>
        <v>469924</v>
      </c>
    </row>
    <row r="19" spans="1:9" ht="12.75" customHeight="1" x14ac:dyDescent="0.2">
      <c r="A19" s="240" t="s">
        <v>179</v>
      </c>
      <c r="B19" s="240"/>
      <c r="C19" s="240"/>
      <c r="D19" s="240"/>
      <c r="E19" s="240"/>
      <c r="F19" s="240"/>
      <c r="G19" s="32">
        <v>12</v>
      </c>
      <c r="H19" s="102">
        <f>H20+H21+H22+H23</f>
        <v>1756179</v>
      </c>
      <c r="I19" s="102">
        <f>I20+I21+I22+I23</f>
        <v>-193110</v>
      </c>
    </row>
    <row r="20" spans="1:9" ht="12.75" customHeight="1" x14ac:dyDescent="0.2">
      <c r="A20" s="217" t="s">
        <v>180</v>
      </c>
      <c r="B20" s="217"/>
      <c r="C20" s="217"/>
      <c r="D20" s="217"/>
      <c r="E20" s="217"/>
      <c r="F20" s="217"/>
      <c r="G20" s="31">
        <v>13</v>
      </c>
      <c r="H20" s="101">
        <v>-42164</v>
      </c>
      <c r="I20" s="101">
        <v>118303</v>
      </c>
    </row>
    <row r="21" spans="1:9" ht="12.75" customHeight="1" x14ac:dyDescent="0.2">
      <c r="A21" s="217" t="s">
        <v>181</v>
      </c>
      <c r="B21" s="217"/>
      <c r="C21" s="217"/>
      <c r="D21" s="217"/>
      <c r="E21" s="217"/>
      <c r="F21" s="217"/>
      <c r="G21" s="31">
        <v>14</v>
      </c>
      <c r="H21" s="101">
        <v>1227698</v>
      </c>
      <c r="I21" s="101">
        <v>-957381</v>
      </c>
    </row>
    <row r="22" spans="1:9" ht="12.75" customHeight="1" x14ac:dyDescent="0.2">
      <c r="A22" s="217" t="s">
        <v>182</v>
      </c>
      <c r="B22" s="217"/>
      <c r="C22" s="217"/>
      <c r="D22" s="217"/>
      <c r="E22" s="217"/>
      <c r="F22" s="217"/>
      <c r="G22" s="31">
        <v>15</v>
      </c>
      <c r="H22" s="101">
        <v>570645</v>
      </c>
      <c r="I22" s="101">
        <v>386585</v>
      </c>
    </row>
    <row r="23" spans="1:9" ht="12.75" customHeight="1" x14ac:dyDescent="0.2">
      <c r="A23" s="217" t="s">
        <v>183</v>
      </c>
      <c r="B23" s="217"/>
      <c r="C23" s="217"/>
      <c r="D23" s="217"/>
      <c r="E23" s="217"/>
      <c r="F23" s="217"/>
      <c r="G23" s="31">
        <v>16</v>
      </c>
      <c r="H23" s="101">
        <v>0</v>
      </c>
      <c r="I23" s="101">
        <v>259383</v>
      </c>
    </row>
    <row r="24" spans="1:9" ht="12.75" customHeight="1" x14ac:dyDescent="0.2">
      <c r="A24" s="239" t="s">
        <v>184</v>
      </c>
      <c r="B24" s="239"/>
      <c r="C24" s="239"/>
      <c r="D24" s="239"/>
      <c r="E24" s="239"/>
      <c r="F24" s="239"/>
      <c r="G24" s="32">
        <v>17</v>
      </c>
      <c r="H24" s="102">
        <f>H18+H19</f>
        <v>3682985</v>
      </c>
      <c r="I24" s="102">
        <f>I18+I19</f>
        <v>276814</v>
      </c>
    </row>
    <row r="25" spans="1:9" ht="12.75" customHeight="1" x14ac:dyDescent="0.2">
      <c r="A25" s="182" t="s">
        <v>185</v>
      </c>
      <c r="B25" s="182"/>
      <c r="C25" s="182"/>
      <c r="D25" s="182"/>
      <c r="E25" s="182"/>
      <c r="F25" s="182"/>
      <c r="G25" s="31">
        <v>18</v>
      </c>
      <c r="H25" s="101">
        <v>-389835</v>
      </c>
      <c r="I25" s="101">
        <v>-88908</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3293150</v>
      </c>
      <c r="I27" s="102">
        <f>I24+I25+I26</f>
        <v>187906</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0</v>
      </c>
      <c r="I35" s="104">
        <f>I29+I30+I31+I32+I33+I34</f>
        <v>0</v>
      </c>
    </row>
    <row r="36" spans="1:9" ht="22.9" customHeight="1" x14ac:dyDescent="0.2">
      <c r="A36" s="182" t="s">
        <v>196</v>
      </c>
      <c r="B36" s="182"/>
      <c r="C36" s="182"/>
      <c r="D36" s="182"/>
      <c r="E36" s="182"/>
      <c r="F36" s="182"/>
      <c r="G36" s="31">
        <v>28</v>
      </c>
      <c r="H36" s="103">
        <v>-1087775</v>
      </c>
      <c r="I36" s="103">
        <v>-50690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-1087775</v>
      </c>
      <c r="I41" s="104">
        <f>I36+I37+I38+I39+I40</f>
        <v>-50690</v>
      </c>
    </row>
    <row r="42" spans="1:9" ht="29.45" customHeight="1" x14ac:dyDescent="0.2">
      <c r="A42" s="244" t="s">
        <v>202</v>
      </c>
      <c r="B42" s="244"/>
      <c r="C42" s="244"/>
      <c r="D42" s="244"/>
      <c r="E42" s="244"/>
      <c r="F42" s="244"/>
      <c r="G42" s="32">
        <v>34</v>
      </c>
      <c r="H42" s="104">
        <f>H35+H41</f>
        <v>-1087775</v>
      </c>
      <c r="I42" s="104">
        <f>I35+I41</f>
        <v>-50690</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8322906</v>
      </c>
      <c r="I46" s="103">
        <v>88908</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8322906</v>
      </c>
      <c r="I48" s="104">
        <f>I44+I45+I46+I47</f>
        <v>88908</v>
      </c>
    </row>
    <row r="49" spans="1:9" ht="24.6" customHeight="1" x14ac:dyDescent="0.2">
      <c r="A49" s="182" t="s">
        <v>303</v>
      </c>
      <c r="B49" s="182"/>
      <c r="C49" s="182"/>
      <c r="D49" s="182"/>
      <c r="E49" s="182"/>
      <c r="F49" s="182"/>
      <c r="G49" s="31">
        <v>40</v>
      </c>
      <c r="H49" s="103">
        <v>-10584349</v>
      </c>
      <c r="I49" s="103">
        <v>-414781</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-10584349</v>
      </c>
      <c r="I54" s="104">
        <f>I49+I50+I51+I52+I53</f>
        <v>-414781</v>
      </c>
    </row>
    <row r="55" spans="1:9" ht="29.45" customHeight="1" x14ac:dyDescent="0.2">
      <c r="A55" s="244" t="s">
        <v>214</v>
      </c>
      <c r="B55" s="244"/>
      <c r="C55" s="244"/>
      <c r="D55" s="244"/>
      <c r="E55" s="244"/>
      <c r="F55" s="244"/>
      <c r="G55" s="32">
        <v>46</v>
      </c>
      <c r="H55" s="104">
        <f>H48+H54</f>
        <v>-2261443</v>
      </c>
      <c r="I55" s="104">
        <f>I48+I54</f>
        <v>-325873</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-56068</v>
      </c>
      <c r="I57" s="104">
        <f>I27+I42+I55+I56</f>
        <v>-188657</v>
      </c>
    </row>
    <row r="58" spans="1:9" x14ac:dyDescent="0.2">
      <c r="A58" s="245" t="s">
        <v>217</v>
      </c>
      <c r="B58" s="245"/>
      <c r="C58" s="245"/>
      <c r="D58" s="245"/>
      <c r="E58" s="245"/>
      <c r="F58" s="245"/>
      <c r="G58" s="31">
        <v>49</v>
      </c>
      <c r="H58" s="103">
        <v>293747</v>
      </c>
      <c r="I58" s="103">
        <f>+H59</f>
        <v>237679</v>
      </c>
    </row>
    <row r="59" spans="1:9" ht="31.15" customHeight="1" x14ac:dyDescent="0.2">
      <c r="A59" s="244" t="s">
        <v>218</v>
      </c>
      <c r="B59" s="244"/>
      <c r="C59" s="244"/>
      <c r="D59" s="244"/>
      <c r="E59" s="244"/>
      <c r="F59" s="244"/>
      <c r="G59" s="32">
        <v>50</v>
      </c>
      <c r="H59" s="104">
        <f>H57+H58</f>
        <v>237679</v>
      </c>
      <c r="I59" s="104">
        <f>I57+I58</f>
        <v>49022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tabSelected="1" view="pageBreakPreview" topLeftCell="A23" zoomScale="90" zoomScaleNormal="100" zoomScaleSheetLayoutView="90" workbookViewId="0">
      <selection activeCell="J53" sqref="J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466</v>
      </c>
      <c r="B2" s="188"/>
      <c r="C2" s="188"/>
      <c r="D2" s="188"/>
      <c r="E2" s="188"/>
      <c r="F2" s="188"/>
      <c r="G2" s="188"/>
      <c r="H2" s="188"/>
      <c r="I2" s="188"/>
    </row>
    <row r="3" spans="1:9" x14ac:dyDescent="0.2">
      <c r="A3" s="256" t="s">
        <v>438</v>
      </c>
      <c r="B3" s="257"/>
      <c r="C3" s="257"/>
      <c r="D3" s="257"/>
      <c r="E3" s="257"/>
      <c r="F3" s="257"/>
      <c r="G3" s="257"/>
      <c r="H3" s="257"/>
      <c r="I3" s="257"/>
    </row>
    <row r="4" spans="1:9" x14ac:dyDescent="0.2">
      <c r="A4" s="236" t="s">
        <v>465</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55" t="s">
        <v>379</v>
      </c>
      <c r="B13" s="255"/>
      <c r="C13" s="255"/>
      <c r="D13" s="255"/>
      <c r="E13" s="255"/>
      <c r="F13" s="255"/>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55" t="s">
        <v>386</v>
      </c>
      <c r="B20" s="255"/>
      <c r="C20" s="255"/>
      <c r="D20" s="255"/>
      <c r="E20" s="255"/>
      <c r="F20" s="255"/>
      <c r="G20" s="25">
        <v>13</v>
      </c>
      <c r="H20" s="108">
        <f>SUM(H14:H19)</f>
        <v>0</v>
      </c>
      <c r="I20" s="108">
        <f>SUM(I14:I19)</f>
        <v>0</v>
      </c>
    </row>
    <row r="21" spans="1:9" ht="27.6" customHeight="1" x14ac:dyDescent="0.2">
      <c r="A21" s="253" t="s">
        <v>387</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388</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390</v>
      </c>
      <c r="B35" s="248"/>
      <c r="C35" s="248"/>
      <c r="D35" s="248"/>
      <c r="E35" s="248"/>
      <c r="F35" s="248"/>
      <c r="G35" s="25">
        <v>27</v>
      </c>
      <c r="H35" s="110">
        <f>SUM(H30:H34)</f>
        <v>0</v>
      </c>
      <c r="I35" s="110">
        <f>SUM(I30:I34)</f>
        <v>0</v>
      </c>
    </row>
    <row r="36" spans="1:9" ht="28.15" customHeight="1" x14ac:dyDescent="0.2">
      <c r="A36" s="253" t="s">
        <v>391</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392</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393</v>
      </c>
      <c r="B48" s="248"/>
      <c r="C48" s="248"/>
      <c r="D48" s="248"/>
      <c r="E48" s="248"/>
      <c r="F48" s="24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R44" zoomScale="80" zoomScaleNormal="100" zoomScaleSheetLayoutView="80" workbookViewId="0">
      <selection activeCell="Y40" sqref="Y40:Y5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439</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427</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28350832</v>
      </c>
      <c r="I7" s="120">
        <v>9182676</v>
      </c>
      <c r="J7" s="120">
        <v>0</v>
      </c>
      <c r="K7" s="120">
        <v>124135</v>
      </c>
      <c r="L7" s="120">
        <v>124135</v>
      </c>
      <c r="M7" s="120">
        <v>0</v>
      </c>
      <c r="N7" s="120">
        <v>0</v>
      </c>
      <c r="O7" s="120">
        <v>6994406</v>
      </c>
      <c r="P7" s="120">
        <v>0</v>
      </c>
      <c r="Q7" s="120">
        <v>0</v>
      </c>
      <c r="R7" s="120">
        <v>0</v>
      </c>
      <c r="S7" s="120">
        <v>0</v>
      </c>
      <c r="T7" s="120">
        <v>0</v>
      </c>
      <c r="U7" s="120">
        <v>0</v>
      </c>
      <c r="V7" s="120">
        <v>-1968291</v>
      </c>
      <c r="W7" s="120">
        <v>0</v>
      </c>
      <c r="X7" s="122">
        <f>H7+I7+J7+K7-L7+M7+N7+O7+P7+Q7+R7+V7+W7+S7+T7+U7</f>
        <v>42559623</v>
      </c>
      <c r="Y7" s="120">
        <v>0</v>
      </c>
      <c r="Z7" s="122">
        <f>X7+Y7</f>
        <v>42559623</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H8+I8+J8+K8-L8+M8+N8+O8+P8+Q8+R8+V8+W8+S8+T8+U8</f>
        <v>0</v>
      </c>
      <c r="Y8" s="120">
        <v>0</v>
      </c>
      <c r="Z8" s="122">
        <f t="shared" ref="Z8:Z9" si="0">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H9+I9+J9+K9-L9+M9+N9+O9+P9+Q9+R9+V9+W9+S9+T9+U9</f>
        <v>0</v>
      </c>
      <c r="Y9" s="120">
        <v>0</v>
      </c>
      <c r="Z9" s="122">
        <f t="shared" si="0"/>
        <v>0</v>
      </c>
    </row>
    <row r="10" spans="1:26" ht="24" customHeight="1" x14ac:dyDescent="0.2">
      <c r="A10" s="265" t="s">
        <v>297</v>
      </c>
      <c r="B10" s="265"/>
      <c r="C10" s="265"/>
      <c r="D10" s="265"/>
      <c r="E10" s="265"/>
      <c r="F10" s="265"/>
      <c r="G10" s="118">
        <v>4</v>
      </c>
      <c r="H10" s="122">
        <f>H7+H8+H9</f>
        <v>28350832</v>
      </c>
      <c r="I10" s="122">
        <f t="shared" ref="I10:Z10" si="1">I7+I8+I9</f>
        <v>9182676</v>
      </c>
      <c r="J10" s="122">
        <f t="shared" si="1"/>
        <v>0</v>
      </c>
      <c r="K10" s="122">
        <f>K7+K8+K9</f>
        <v>124135</v>
      </c>
      <c r="L10" s="122">
        <f t="shared" si="1"/>
        <v>124135</v>
      </c>
      <c r="M10" s="122">
        <f t="shared" si="1"/>
        <v>0</v>
      </c>
      <c r="N10" s="122">
        <f t="shared" si="1"/>
        <v>0</v>
      </c>
      <c r="O10" s="122">
        <f t="shared" si="1"/>
        <v>6994406</v>
      </c>
      <c r="P10" s="122">
        <f t="shared" si="1"/>
        <v>0</v>
      </c>
      <c r="Q10" s="122">
        <f t="shared" si="1"/>
        <v>0</v>
      </c>
      <c r="R10" s="122">
        <f t="shared" si="1"/>
        <v>0</v>
      </c>
      <c r="S10" s="122">
        <f t="shared" si="1"/>
        <v>0</v>
      </c>
      <c r="T10" s="122">
        <f>T7+T8+T9</f>
        <v>0</v>
      </c>
      <c r="U10" s="122">
        <f>U7+U8+U9</f>
        <v>0</v>
      </c>
      <c r="V10" s="122">
        <f>V7+V8+V9</f>
        <v>-1968291</v>
      </c>
      <c r="W10" s="122">
        <f>W7+W8+W9</f>
        <v>0</v>
      </c>
      <c r="X10" s="122">
        <f>X7+X8+X9</f>
        <v>42559623</v>
      </c>
      <c r="Y10" s="122">
        <f t="shared" si="1"/>
        <v>0</v>
      </c>
      <c r="Z10" s="122">
        <f t="shared" si="1"/>
        <v>42559623</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158076</v>
      </c>
      <c r="X11" s="122">
        <f>H11+I11+J11+K11-L11+M11+N11+O11+P11+Q11+R11+V11+W11+S11+T11+U11</f>
        <v>158076</v>
      </c>
      <c r="Y11" s="120">
        <v>0</v>
      </c>
      <c r="Z11" s="122">
        <f t="shared" ref="Z11:Z29" si="2">X11+Y11</f>
        <v>158076</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3">H12+I12+J12+K12-L12+M12+N12+O12+P12+Q12+R12+V12+W12+S12+T12+U12</f>
        <v>0</v>
      </c>
      <c r="Y12" s="120">
        <v>0</v>
      </c>
      <c r="Z12" s="122">
        <f t="shared" si="2"/>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2696230</v>
      </c>
      <c r="P13" s="119">
        <v>0</v>
      </c>
      <c r="Q13" s="119">
        <v>0</v>
      </c>
      <c r="R13" s="119">
        <v>0</v>
      </c>
      <c r="S13" s="119">
        <v>0</v>
      </c>
      <c r="T13" s="119">
        <v>0</v>
      </c>
      <c r="U13" s="120">
        <v>0</v>
      </c>
      <c r="V13" s="120">
        <v>311649</v>
      </c>
      <c r="W13" s="120">
        <v>0</v>
      </c>
      <c r="X13" s="122">
        <f t="shared" si="3"/>
        <v>3007879</v>
      </c>
      <c r="Y13" s="120">
        <v>0</v>
      </c>
      <c r="Z13" s="122">
        <f t="shared" si="2"/>
        <v>3007879</v>
      </c>
    </row>
    <row r="14" spans="1:26" ht="39" customHeight="1" x14ac:dyDescent="0.2">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3"/>
        <v>0</v>
      </c>
      <c r="Y14" s="120">
        <v>0</v>
      </c>
      <c r="Z14" s="122">
        <f t="shared" si="2"/>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3"/>
        <v>0</v>
      </c>
      <c r="Y15" s="120">
        <v>0</v>
      </c>
      <c r="Z15" s="122">
        <f t="shared" si="2"/>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3"/>
        <v>0</v>
      </c>
      <c r="Y16" s="120">
        <v>0</v>
      </c>
      <c r="Z16" s="122">
        <f t="shared" si="2"/>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3"/>
        <v>0</v>
      </c>
      <c r="Y17" s="120">
        <v>0</v>
      </c>
      <c r="Z17" s="122">
        <f t="shared" si="2"/>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3"/>
        <v>0</v>
      </c>
      <c r="Y18" s="120">
        <v>0</v>
      </c>
      <c r="Z18" s="122">
        <f t="shared" si="2"/>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3"/>
        <v>0</v>
      </c>
      <c r="Y19" s="120">
        <v>0</v>
      </c>
      <c r="Z19" s="122">
        <f t="shared" si="2"/>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3"/>
        <v>0</v>
      </c>
      <c r="Y20" s="120">
        <v>0</v>
      </c>
      <c r="Z20" s="122">
        <f t="shared" si="2"/>
        <v>0</v>
      </c>
    </row>
    <row r="21" spans="1:26" ht="30.75" customHeight="1" x14ac:dyDescent="0.2">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3"/>
        <v>0</v>
      </c>
      <c r="Y21" s="120">
        <v>0</v>
      </c>
      <c r="Z21" s="122">
        <f t="shared" si="2"/>
        <v>0</v>
      </c>
    </row>
    <row r="22" spans="1:26" ht="28.5" customHeight="1" x14ac:dyDescent="0.2">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3"/>
        <v>0</v>
      </c>
      <c r="Y22" s="120">
        <v>0</v>
      </c>
      <c r="Z22" s="122">
        <f t="shared" si="2"/>
        <v>0</v>
      </c>
    </row>
    <row r="23" spans="1:26" ht="26.25" customHeight="1" x14ac:dyDescent="0.2">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3"/>
        <v>0</v>
      </c>
      <c r="Y23" s="120">
        <v>0</v>
      </c>
      <c r="Z23" s="122">
        <f t="shared" si="2"/>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3"/>
        <v>0</v>
      </c>
      <c r="Y24" s="120">
        <v>0</v>
      </c>
      <c r="Z24" s="122">
        <f t="shared" si="2"/>
        <v>0</v>
      </c>
    </row>
    <row r="25" spans="1:26" x14ac:dyDescent="0.2">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3"/>
        <v>0</v>
      </c>
      <c r="Y25" s="120">
        <v>0</v>
      </c>
      <c r="Z25" s="122">
        <f t="shared" si="2"/>
        <v>0</v>
      </c>
    </row>
    <row r="26" spans="1:26" ht="12.75" customHeight="1" x14ac:dyDescent="0.2">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3"/>
        <v>0</v>
      </c>
      <c r="Y26" s="120">
        <v>0</v>
      </c>
      <c r="Z26" s="122">
        <f t="shared" si="2"/>
        <v>0</v>
      </c>
    </row>
    <row r="27" spans="1:26" ht="12.75" customHeight="1" x14ac:dyDescent="0.2">
      <c r="A27" s="264" t="s">
        <v>404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3"/>
        <v>0</v>
      </c>
      <c r="Y27" s="120">
        <v>0</v>
      </c>
      <c r="Z27" s="122">
        <f t="shared" si="2"/>
        <v>0</v>
      </c>
    </row>
    <row r="28" spans="1:26" ht="12.75" customHeight="1" x14ac:dyDescent="0.2">
      <c r="A28" s="264" t="s">
        <v>405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3"/>
        <v>0</v>
      </c>
      <c r="Y28" s="120">
        <v>0</v>
      </c>
      <c r="Z28" s="122">
        <f t="shared" si="2"/>
        <v>0</v>
      </c>
    </row>
    <row r="29" spans="1:26" ht="12.75" customHeight="1" x14ac:dyDescent="0.2">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3"/>
        <v>0</v>
      </c>
      <c r="Y29" s="120">
        <v>0</v>
      </c>
      <c r="Z29" s="122">
        <f t="shared" si="2"/>
        <v>0</v>
      </c>
    </row>
    <row r="30" spans="1:26" ht="21.75" customHeight="1" x14ac:dyDescent="0.2">
      <c r="A30" s="265" t="s">
        <v>407</v>
      </c>
      <c r="B30" s="265"/>
      <c r="C30" s="265"/>
      <c r="D30" s="265"/>
      <c r="E30" s="265"/>
      <c r="F30" s="265"/>
      <c r="G30" s="118">
        <v>24</v>
      </c>
      <c r="H30" s="122">
        <f>SUM(H10:H29)</f>
        <v>28350832</v>
      </c>
      <c r="I30" s="122">
        <f t="shared" ref="I30:Z30" si="4">SUM(I10:I29)</f>
        <v>9182676</v>
      </c>
      <c r="J30" s="122">
        <f t="shared" si="4"/>
        <v>0</v>
      </c>
      <c r="K30" s="122">
        <f t="shared" si="4"/>
        <v>124135</v>
      </c>
      <c r="L30" s="122">
        <f t="shared" si="4"/>
        <v>124135</v>
      </c>
      <c r="M30" s="122">
        <f t="shared" si="4"/>
        <v>0</v>
      </c>
      <c r="N30" s="122">
        <f t="shared" si="4"/>
        <v>0</v>
      </c>
      <c r="O30" s="122">
        <f t="shared" si="4"/>
        <v>9690636</v>
      </c>
      <c r="P30" s="122">
        <f t="shared" si="4"/>
        <v>0</v>
      </c>
      <c r="Q30" s="122">
        <f t="shared" si="4"/>
        <v>0</v>
      </c>
      <c r="R30" s="122">
        <f t="shared" si="4"/>
        <v>0</v>
      </c>
      <c r="S30" s="122">
        <f t="shared" si="4"/>
        <v>0</v>
      </c>
      <c r="T30" s="122">
        <f t="shared" si="4"/>
        <v>0</v>
      </c>
      <c r="U30" s="122">
        <f t="shared" si="4"/>
        <v>0</v>
      </c>
      <c r="V30" s="122">
        <f t="shared" si="4"/>
        <v>-1656642</v>
      </c>
      <c r="W30" s="122">
        <f t="shared" si="4"/>
        <v>158076</v>
      </c>
      <c r="X30" s="122">
        <f>SUM(X10:X29)</f>
        <v>45725578</v>
      </c>
      <c r="Y30" s="122">
        <f t="shared" si="4"/>
        <v>0</v>
      </c>
      <c r="Z30" s="122">
        <f t="shared" si="4"/>
        <v>45725578</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5">SUM(I12:I20)</f>
        <v>0</v>
      </c>
      <c r="J32" s="122">
        <f t="shared" si="5"/>
        <v>0</v>
      </c>
      <c r="K32" s="122">
        <f t="shared" si="5"/>
        <v>0</v>
      </c>
      <c r="L32" s="122">
        <f t="shared" si="5"/>
        <v>0</v>
      </c>
      <c r="M32" s="122">
        <f t="shared" si="5"/>
        <v>0</v>
      </c>
      <c r="N32" s="122">
        <f t="shared" si="5"/>
        <v>0</v>
      </c>
      <c r="O32" s="122">
        <f t="shared" si="5"/>
        <v>2696230</v>
      </c>
      <c r="P32" s="122">
        <f t="shared" si="5"/>
        <v>0</v>
      </c>
      <c r="Q32" s="122">
        <f t="shared" si="5"/>
        <v>0</v>
      </c>
      <c r="R32" s="122">
        <f t="shared" si="5"/>
        <v>0</v>
      </c>
      <c r="S32" s="122">
        <f t="shared" ref="S32:T32" si="6">SUM(S12:S20)</f>
        <v>0</v>
      </c>
      <c r="T32" s="122">
        <f t="shared" si="6"/>
        <v>0</v>
      </c>
      <c r="U32" s="122">
        <f t="shared" ref="U32" si="7">SUM(U12:U20)</f>
        <v>0</v>
      </c>
      <c r="V32" s="122">
        <f t="shared" si="5"/>
        <v>311649</v>
      </c>
      <c r="W32" s="122">
        <f t="shared" si="5"/>
        <v>0</v>
      </c>
      <c r="X32" s="122">
        <f>SUM(X12:X20)</f>
        <v>3007879</v>
      </c>
      <c r="Y32" s="122">
        <f t="shared" si="5"/>
        <v>0</v>
      </c>
      <c r="Z32" s="122">
        <f t="shared" si="5"/>
        <v>3007879</v>
      </c>
    </row>
    <row r="33" spans="1:26" ht="31.5" customHeight="1" x14ac:dyDescent="0.2">
      <c r="A33" s="276" t="s">
        <v>408</v>
      </c>
      <c r="B33" s="276"/>
      <c r="C33" s="276"/>
      <c r="D33" s="276"/>
      <c r="E33" s="276"/>
      <c r="F33" s="276"/>
      <c r="G33" s="118">
        <v>26</v>
      </c>
      <c r="H33" s="122">
        <f>H11+H32</f>
        <v>0</v>
      </c>
      <c r="I33" s="122">
        <f t="shared" ref="I33:Z33" si="8">I11+I32</f>
        <v>0</v>
      </c>
      <c r="J33" s="122">
        <f t="shared" si="8"/>
        <v>0</v>
      </c>
      <c r="K33" s="122">
        <f t="shared" si="8"/>
        <v>0</v>
      </c>
      <c r="L33" s="122">
        <f t="shared" si="8"/>
        <v>0</v>
      </c>
      <c r="M33" s="122">
        <f t="shared" si="8"/>
        <v>0</v>
      </c>
      <c r="N33" s="122">
        <f t="shared" si="8"/>
        <v>0</v>
      </c>
      <c r="O33" s="122">
        <f t="shared" si="8"/>
        <v>2696230</v>
      </c>
      <c r="P33" s="122">
        <f t="shared" si="8"/>
        <v>0</v>
      </c>
      <c r="Q33" s="122">
        <f t="shared" si="8"/>
        <v>0</v>
      </c>
      <c r="R33" s="122">
        <f t="shared" si="8"/>
        <v>0</v>
      </c>
      <c r="S33" s="122">
        <f t="shared" ref="S33:T33" si="9">S11+S32</f>
        <v>0</v>
      </c>
      <c r="T33" s="122">
        <f t="shared" si="9"/>
        <v>0</v>
      </c>
      <c r="U33" s="122">
        <f t="shared" ref="U33" si="10">U11+U32</f>
        <v>0</v>
      </c>
      <c r="V33" s="122">
        <f t="shared" si="8"/>
        <v>311649</v>
      </c>
      <c r="W33" s="122">
        <f t="shared" si="8"/>
        <v>158076</v>
      </c>
      <c r="X33" s="122">
        <f>X11+X32</f>
        <v>3165955</v>
      </c>
      <c r="Y33" s="122">
        <f t="shared" si="8"/>
        <v>0</v>
      </c>
      <c r="Z33" s="122">
        <f t="shared" si="8"/>
        <v>3165955</v>
      </c>
    </row>
    <row r="34" spans="1:26" ht="30.75" customHeight="1" x14ac:dyDescent="0.2">
      <c r="A34" s="276" t="s">
        <v>409</v>
      </c>
      <c r="B34" s="276"/>
      <c r="C34" s="276"/>
      <c r="D34" s="276"/>
      <c r="E34" s="276"/>
      <c r="F34" s="276"/>
      <c r="G34" s="118">
        <v>27</v>
      </c>
      <c r="H34" s="122">
        <f>SUM(H21:H29)</f>
        <v>0</v>
      </c>
      <c r="I34" s="122">
        <f t="shared" ref="I34:Z34" si="11">SUM(I21:I29)</f>
        <v>0</v>
      </c>
      <c r="J34" s="122">
        <f t="shared" si="11"/>
        <v>0</v>
      </c>
      <c r="K34" s="122">
        <f t="shared" si="11"/>
        <v>0</v>
      </c>
      <c r="L34" s="122">
        <f t="shared" si="11"/>
        <v>0</v>
      </c>
      <c r="M34" s="122">
        <f t="shared" si="11"/>
        <v>0</v>
      </c>
      <c r="N34" s="122">
        <f t="shared" si="11"/>
        <v>0</v>
      </c>
      <c r="O34" s="122">
        <f t="shared" si="11"/>
        <v>0</v>
      </c>
      <c r="P34" s="122">
        <f t="shared" si="11"/>
        <v>0</v>
      </c>
      <c r="Q34" s="122">
        <f t="shared" si="11"/>
        <v>0</v>
      </c>
      <c r="R34" s="122">
        <f t="shared" si="11"/>
        <v>0</v>
      </c>
      <c r="S34" s="122">
        <f t="shared" ref="S34:T34" si="12">SUM(S21:S29)</f>
        <v>0</v>
      </c>
      <c r="T34" s="122">
        <f t="shared" si="12"/>
        <v>0</v>
      </c>
      <c r="U34" s="122">
        <f t="shared" ref="U34" si="13">SUM(U21:U29)</f>
        <v>0</v>
      </c>
      <c r="V34" s="122">
        <f t="shared" si="11"/>
        <v>0</v>
      </c>
      <c r="W34" s="122">
        <f t="shared" si="11"/>
        <v>0</v>
      </c>
      <c r="X34" s="122">
        <f>SUM(X21:X29)</f>
        <v>0</v>
      </c>
      <c r="Y34" s="122">
        <f t="shared" si="11"/>
        <v>0</v>
      </c>
      <c r="Z34" s="122">
        <f t="shared" si="11"/>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28350832</v>
      </c>
      <c r="I36" s="120">
        <v>9182676</v>
      </c>
      <c r="J36" s="120">
        <v>0</v>
      </c>
      <c r="K36" s="120">
        <v>124135</v>
      </c>
      <c r="L36" s="120">
        <v>124135</v>
      </c>
      <c r="M36" s="120">
        <v>0</v>
      </c>
      <c r="N36" s="120">
        <v>0</v>
      </c>
      <c r="O36" s="120">
        <v>9690636</v>
      </c>
      <c r="P36" s="120">
        <v>0</v>
      </c>
      <c r="Q36" s="120">
        <v>0</v>
      </c>
      <c r="R36" s="120">
        <v>0</v>
      </c>
      <c r="S36" s="120">
        <v>0</v>
      </c>
      <c r="T36" s="120">
        <v>0</v>
      </c>
      <c r="U36" s="120">
        <v>0</v>
      </c>
      <c r="V36" s="120">
        <f>+V30+W30</f>
        <v>-1498566</v>
      </c>
      <c r="W36" s="120">
        <v>0</v>
      </c>
      <c r="X36" s="121">
        <f>H36+I36+J36+K36-L36+M36+N36+O36+P36+Q36+R36+V36+W36+S36+T36+U36</f>
        <v>45725578</v>
      </c>
      <c r="Y36" s="120">
        <v>0</v>
      </c>
      <c r="Z36" s="121">
        <f t="shared" ref="Z36:Z38" si="14">X36+Y36</f>
        <v>45725578</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5">H37+I37+J37+K37-L37+M37+N37+O37+P37+Q37+R37+V37+W37+S37+T37+U37</f>
        <v>0</v>
      </c>
      <c r="Y37" s="120">
        <v>0</v>
      </c>
      <c r="Z37" s="121">
        <f t="shared" si="14"/>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5"/>
        <v>0</v>
      </c>
      <c r="Y38" s="120">
        <v>0</v>
      </c>
      <c r="Z38" s="121">
        <f t="shared" si="14"/>
        <v>0</v>
      </c>
    </row>
    <row r="39" spans="1:26" ht="25.5" customHeight="1" x14ac:dyDescent="0.2">
      <c r="A39" s="265" t="s">
        <v>410</v>
      </c>
      <c r="B39" s="265"/>
      <c r="C39" s="265"/>
      <c r="D39" s="265"/>
      <c r="E39" s="265"/>
      <c r="F39" s="265"/>
      <c r="G39" s="118">
        <v>31</v>
      </c>
      <c r="H39" s="122">
        <f>H36+H37+H38</f>
        <v>28350832</v>
      </c>
      <c r="I39" s="122">
        <f t="shared" ref="I39:Z39" si="16">I36+I37+I38</f>
        <v>9182676</v>
      </c>
      <c r="J39" s="122">
        <f t="shared" si="16"/>
        <v>0</v>
      </c>
      <c r="K39" s="122">
        <f t="shared" si="16"/>
        <v>124135</v>
      </c>
      <c r="L39" s="122">
        <f t="shared" si="16"/>
        <v>124135</v>
      </c>
      <c r="M39" s="122">
        <f t="shared" si="16"/>
        <v>0</v>
      </c>
      <c r="N39" s="122">
        <f t="shared" si="16"/>
        <v>0</v>
      </c>
      <c r="O39" s="122">
        <f t="shared" si="16"/>
        <v>9690636</v>
      </c>
      <c r="P39" s="122">
        <f t="shared" si="16"/>
        <v>0</v>
      </c>
      <c r="Q39" s="122">
        <f t="shared" si="16"/>
        <v>0</v>
      </c>
      <c r="R39" s="122">
        <f t="shared" si="16"/>
        <v>0</v>
      </c>
      <c r="S39" s="122">
        <f t="shared" si="16"/>
        <v>0</v>
      </c>
      <c r="T39" s="122">
        <f t="shared" si="16"/>
        <v>0</v>
      </c>
      <c r="U39" s="122">
        <f t="shared" si="16"/>
        <v>0</v>
      </c>
      <c r="V39" s="122">
        <f t="shared" si="16"/>
        <v>-1498566</v>
      </c>
      <c r="W39" s="122">
        <f t="shared" si="16"/>
        <v>0</v>
      </c>
      <c r="X39" s="122">
        <f>X36+X37+X38</f>
        <v>45725578</v>
      </c>
      <c r="Y39" s="122">
        <f t="shared" si="16"/>
        <v>0</v>
      </c>
      <c r="Z39" s="122">
        <f t="shared" si="16"/>
        <v>45725578</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218170</v>
      </c>
      <c r="X40" s="121">
        <f>H40+I40+J40+K40-L40+M40+N40+O40+P40+Q40+R40+V40+W40+S40+T40+U40</f>
        <v>218170</v>
      </c>
      <c r="Y40" s="120">
        <v>0</v>
      </c>
      <c r="Z40" s="121">
        <f t="shared" ref="Z40:Z58" si="17">X40+Y40</f>
        <v>218170</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8">H41+I41+J41+K41-L41+M41+N41+O41+P41+Q41+R41+V41+W41+S41+T41+U41</f>
        <v>0</v>
      </c>
      <c r="Y41" s="120">
        <v>0</v>
      </c>
      <c r="Z41" s="121">
        <f t="shared" si="17"/>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-262567</v>
      </c>
      <c r="P42" s="119">
        <v>0</v>
      </c>
      <c r="Q42" s="119">
        <v>0</v>
      </c>
      <c r="R42" s="119">
        <v>0</v>
      </c>
      <c r="S42" s="119">
        <v>0</v>
      </c>
      <c r="T42" s="119">
        <v>0</v>
      </c>
      <c r="U42" s="120">
        <v>0</v>
      </c>
      <c r="V42" s="120">
        <v>320204</v>
      </c>
      <c r="W42" s="120">
        <v>0</v>
      </c>
      <c r="X42" s="121">
        <f t="shared" si="18"/>
        <v>57637</v>
      </c>
      <c r="Y42" s="120">
        <v>0</v>
      </c>
      <c r="Z42" s="121">
        <f t="shared" si="17"/>
        <v>57637</v>
      </c>
    </row>
    <row r="43" spans="1:26" ht="20.25" customHeight="1" x14ac:dyDescent="0.2">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8"/>
        <v>0</v>
      </c>
      <c r="Y43" s="120">
        <v>0</v>
      </c>
      <c r="Z43" s="121">
        <f t="shared" si="17"/>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8"/>
        <v>0</v>
      </c>
      <c r="Y44" s="120">
        <v>0</v>
      </c>
      <c r="Z44" s="121">
        <f t="shared" si="17"/>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8"/>
        <v>0</v>
      </c>
      <c r="Y45" s="120">
        <v>0</v>
      </c>
      <c r="Z45" s="121">
        <f t="shared" si="17"/>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8"/>
        <v>0</v>
      </c>
      <c r="Y46" s="120">
        <v>0</v>
      </c>
      <c r="Z46" s="121">
        <f t="shared" si="17"/>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8"/>
        <v>0</v>
      </c>
      <c r="Y47" s="120">
        <v>0</v>
      </c>
      <c r="Z47" s="121">
        <f t="shared" si="17"/>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8"/>
        <v>0</v>
      </c>
      <c r="Y48" s="120">
        <v>0</v>
      </c>
      <c r="Z48" s="121">
        <f t="shared" si="17"/>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8"/>
        <v>0</v>
      </c>
      <c r="Y49" s="120">
        <v>0</v>
      </c>
      <c r="Z49" s="121">
        <f t="shared" si="17"/>
        <v>0</v>
      </c>
    </row>
    <row r="50" spans="1:26" ht="24" customHeight="1" x14ac:dyDescent="0.2">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8"/>
        <v>0</v>
      </c>
      <c r="Y50" s="120">
        <v>0</v>
      </c>
      <c r="Z50" s="121">
        <f t="shared" si="17"/>
        <v>0</v>
      </c>
    </row>
    <row r="51" spans="1:26" ht="26.25" customHeight="1" x14ac:dyDescent="0.2">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8"/>
        <v>0</v>
      </c>
      <c r="Y51" s="120">
        <v>0</v>
      </c>
      <c r="Z51" s="121">
        <f t="shared" si="17"/>
        <v>0</v>
      </c>
    </row>
    <row r="52" spans="1:26" ht="22.5" customHeight="1" x14ac:dyDescent="0.2">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8"/>
        <v>0</v>
      </c>
      <c r="Y52" s="120">
        <v>0</v>
      </c>
      <c r="Z52" s="121">
        <f t="shared" si="17"/>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8"/>
        <v>0</v>
      </c>
      <c r="Y53" s="120">
        <v>0</v>
      </c>
      <c r="Z53" s="121">
        <f t="shared" si="17"/>
        <v>0</v>
      </c>
    </row>
    <row r="54" spans="1:26" ht="12.75" customHeight="1" x14ac:dyDescent="0.2">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8"/>
        <v>0</v>
      </c>
      <c r="Y54" s="120">
        <v>0</v>
      </c>
      <c r="Z54" s="121">
        <f t="shared" si="17"/>
        <v>0</v>
      </c>
    </row>
    <row r="55" spans="1:26" ht="12.75" customHeight="1" x14ac:dyDescent="0.2">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8"/>
        <v>0</v>
      </c>
      <c r="Y55" s="120">
        <v>0</v>
      </c>
      <c r="Z55" s="121">
        <f t="shared" si="17"/>
        <v>0</v>
      </c>
    </row>
    <row r="56" spans="1:26" ht="12.75" customHeight="1" x14ac:dyDescent="0.2">
      <c r="A56" s="264" t="s">
        <v>404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8"/>
        <v>0</v>
      </c>
      <c r="Y56" s="120">
        <v>0</v>
      </c>
      <c r="Z56" s="121">
        <f t="shared" si="17"/>
        <v>0</v>
      </c>
    </row>
    <row r="57" spans="1:26" ht="12.75" customHeight="1" x14ac:dyDescent="0.2">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8"/>
        <v>0</v>
      </c>
      <c r="Y57" s="120">
        <v>0</v>
      </c>
      <c r="Z57" s="121">
        <f t="shared" si="17"/>
        <v>0</v>
      </c>
    </row>
    <row r="58" spans="1:26" ht="12.75" customHeight="1" x14ac:dyDescent="0.2">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8"/>
        <v>0</v>
      </c>
      <c r="Y58" s="120">
        <v>0</v>
      </c>
      <c r="Z58" s="121">
        <f t="shared" si="17"/>
        <v>0</v>
      </c>
    </row>
    <row r="59" spans="1:26" ht="25.5" customHeight="1" x14ac:dyDescent="0.2">
      <c r="A59" s="265" t="s">
        <v>413</v>
      </c>
      <c r="B59" s="265"/>
      <c r="C59" s="265"/>
      <c r="D59" s="265"/>
      <c r="E59" s="265"/>
      <c r="F59" s="265"/>
      <c r="G59" s="118">
        <v>51</v>
      </c>
      <c r="H59" s="122">
        <f>SUM(H39:H58)</f>
        <v>28350832</v>
      </c>
      <c r="I59" s="122">
        <f t="shared" ref="I59:Z59" si="19">SUM(I39:I58)</f>
        <v>9182676</v>
      </c>
      <c r="J59" s="122">
        <f t="shared" si="19"/>
        <v>0</v>
      </c>
      <c r="K59" s="122">
        <f t="shared" si="19"/>
        <v>124135</v>
      </c>
      <c r="L59" s="122">
        <f t="shared" si="19"/>
        <v>124135</v>
      </c>
      <c r="M59" s="122">
        <f t="shared" si="19"/>
        <v>0</v>
      </c>
      <c r="N59" s="122">
        <f t="shared" si="19"/>
        <v>0</v>
      </c>
      <c r="O59" s="122">
        <f t="shared" si="19"/>
        <v>9428069</v>
      </c>
      <c r="P59" s="122">
        <f t="shared" si="19"/>
        <v>0</v>
      </c>
      <c r="Q59" s="122">
        <f t="shared" si="19"/>
        <v>0</v>
      </c>
      <c r="R59" s="122">
        <f t="shared" si="19"/>
        <v>0</v>
      </c>
      <c r="S59" s="122">
        <f t="shared" si="19"/>
        <v>0</v>
      </c>
      <c r="T59" s="122">
        <f t="shared" si="19"/>
        <v>0</v>
      </c>
      <c r="U59" s="122">
        <f t="shared" si="19"/>
        <v>0</v>
      </c>
      <c r="V59" s="122">
        <f t="shared" si="19"/>
        <v>-1178362</v>
      </c>
      <c r="W59" s="122">
        <f t="shared" si="19"/>
        <v>218170</v>
      </c>
      <c r="X59" s="122">
        <f>SUM(X39:X58)</f>
        <v>46001385</v>
      </c>
      <c r="Y59" s="122">
        <f t="shared" si="19"/>
        <v>0</v>
      </c>
      <c r="Z59" s="122">
        <f t="shared" si="19"/>
        <v>46001385</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414</v>
      </c>
      <c r="B61" s="276"/>
      <c r="C61" s="276"/>
      <c r="D61" s="276"/>
      <c r="E61" s="276"/>
      <c r="F61" s="276"/>
      <c r="G61" s="118">
        <v>52</v>
      </c>
      <c r="H61" s="121">
        <f>SUM(H41:H49)</f>
        <v>0</v>
      </c>
      <c r="I61" s="121">
        <f t="shared" ref="I61:Z61" si="20">SUM(I41:I49)</f>
        <v>0</v>
      </c>
      <c r="J61" s="121">
        <f t="shared" si="20"/>
        <v>0</v>
      </c>
      <c r="K61" s="121">
        <f t="shared" si="20"/>
        <v>0</v>
      </c>
      <c r="L61" s="121">
        <f t="shared" si="20"/>
        <v>0</v>
      </c>
      <c r="M61" s="121">
        <f t="shared" si="20"/>
        <v>0</v>
      </c>
      <c r="N61" s="121">
        <f t="shared" si="20"/>
        <v>0</v>
      </c>
      <c r="O61" s="121">
        <f t="shared" si="20"/>
        <v>-262567</v>
      </c>
      <c r="P61" s="121">
        <f t="shared" si="20"/>
        <v>0</v>
      </c>
      <c r="Q61" s="121">
        <f t="shared" si="20"/>
        <v>0</v>
      </c>
      <c r="R61" s="121">
        <f t="shared" si="20"/>
        <v>0</v>
      </c>
      <c r="S61" s="121">
        <f t="shared" ref="S61:T61" si="21">SUM(S41:S49)</f>
        <v>0</v>
      </c>
      <c r="T61" s="121">
        <f t="shared" si="21"/>
        <v>0</v>
      </c>
      <c r="U61" s="121">
        <f t="shared" ref="U61" si="22">SUM(U41:U49)</f>
        <v>0</v>
      </c>
      <c r="V61" s="121">
        <f t="shared" si="20"/>
        <v>320204</v>
      </c>
      <c r="W61" s="121">
        <f t="shared" si="20"/>
        <v>0</v>
      </c>
      <c r="X61" s="121">
        <f>SUM(X41:X49)</f>
        <v>57637</v>
      </c>
      <c r="Y61" s="121">
        <f t="shared" si="20"/>
        <v>0</v>
      </c>
      <c r="Z61" s="121">
        <f t="shared" si="20"/>
        <v>57637</v>
      </c>
    </row>
    <row r="62" spans="1:26" ht="27.75" customHeight="1" x14ac:dyDescent="0.2">
      <c r="A62" s="276" t="s">
        <v>415</v>
      </c>
      <c r="B62" s="276"/>
      <c r="C62" s="276"/>
      <c r="D62" s="276"/>
      <c r="E62" s="276"/>
      <c r="F62" s="276"/>
      <c r="G62" s="118">
        <v>53</v>
      </c>
      <c r="H62" s="121">
        <f>H40+H61</f>
        <v>0</v>
      </c>
      <c r="I62" s="121">
        <f t="shared" ref="I62:Z62" si="23">I40+I61</f>
        <v>0</v>
      </c>
      <c r="J62" s="121">
        <f t="shared" si="23"/>
        <v>0</v>
      </c>
      <c r="K62" s="121">
        <f t="shared" si="23"/>
        <v>0</v>
      </c>
      <c r="L62" s="121">
        <f t="shared" si="23"/>
        <v>0</v>
      </c>
      <c r="M62" s="121">
        <f t="shared" si="23"/>
        <v>0</v>
      </c>
      <c r="N62" s="121">
        <f t="shared" si="23"/>
        <v>0</v>
      </c>
      <c r="O62" s="121">
        <f t="shared" si="23"/>
        <v>-262567</v>
      </c>
      <c r="P62" s="121">
        <f t="shared" si="23"/>
        <v>0</v>
      </c>
      <c r="Q62" s="121">
        <f t="shared" si="23"/>
        <v>0</v>
      </c>
      <c r="R62" s="121">
        <f t="shared" si="23"/>
        <v>0</v>
      </c>
      <c r="S62" s="121">
        <f t="shared" ref="S62:T62" si="24">S40+S61</f>
        <v>0</v>
      </c>
      <c r="T62" s="121">
        <f t="shared" si="24"/>
        <v>0</v>
      </c>
      <c r="U62" s="121">
        <f t="shared" ref="U62" si="25">U40+U61</f>
        <v>0</v>
      </c>
      <c r="V62" s="121">
        <f t="shared" si="23"/>
        <v>320204</v>
      </c>
      <c r="W62" s="121">
        <f t="shared" si="23"/>
        <v>218170</v>
      </c>
      <c r="X62" s="121">
        <f>X40+X61</f>
        <v>275807</v>
      </c>
      <c r="Y62" s="121">
        <f t="shared" si="23"/>
        <v>0</v>
      </c>
      <c r="Z62" s="121">
        <f t="shared" si="23"/>
        <v>275807</v>
      </c>
    </row>
    <row r="63" spans="1:26" ht="29.25" customHeight="1" x14ac:dyDescent="0.2">
      <c r="A63" s="276" t="s">
        <v>416</v>
      </c>
      <c r="B63" s="276"/>
      <c r="C63" s="276"/>
      <c r="D63" s="276"/>
      <c r="E63" s="276"/>
      <c r="F63" s="276"/>
      <c r="G63" s="118">
        <v>54</v>
      </c>
      <c r="H63" s="121">
        <f>SUM(H50:H58)</f>
        <v>0</v>
      </c>
      <c r="I63" s="121">
        <f t="shared" ref="I63:Z63" si="26">SUM(I50:I58)</f>
        <v>0</v>
      </c>
      <c r="J63" s="121">
        <f t="shared" si="26"/>
        <v>0</v>
      </c>
      <c r="K63" s="121">
        <f t="shared" si="26"/>
        <v>0</v>
      </c>
      <c r="L63" s="121">
        <f t="shared" si="26"/>
        <v>0</v>
      </c>
      <c r="M63" s="121">
        <f t="shared" si="26"/>
        <v>0</v>
      </c>
      <c r="N63" s="121">
        <f t="shared" si="26"/>
        <v>0</v>
      </c>
      <c r="O63" s="121">
        <f t="shared" si="26"/>
        <v>0</v>
      </c>
      <c r="P63" s="121">
        <f t="shared" si="26"/>
        <v>0</v>
      </c>
      <c r="Q63" s="121">
        <f t="shared" si="26"/>
        <v>0</v>
      </c>
      <c r="R63" s="121">
        <f t="shared" si="26"/>
        <v>0</v>
      </c>
      <c r="S63" s="121">
        <f t="shared" ref="S63:T63" si="27">SUM(S50:S58)</f>
        <v>0</v>
      </c>
      <c r="T63" s="121">
        <f t="shared" si="27"/>
        <v>0</v>
      </c>
      <c r="U63" s="121">
        <f t="shared" ref="U63" si="28">SUM(U50:U58)</f>
        <v>0</v>
      </c>
      <c r="V63" s="121">
        <f t="shared" si="26"/>
        <v>0</v>
      </c>
      <c r="W63" s="121">
        <f t="shared" si="26"/>
        <v>0</v>
      </c>
      <c r="X63" s="121">
        <f>SUM(X50:X58)</f>
        <v>0</v>
      </c>
      <c r="Y63" s="121">
        <f t="shared" si="26"/>
        <v>0</v>
      </c>
      <c r="Z63" s="121">
        <f t="shared" si="26"/>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77" t="s">
        <v>425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2026-05-29T07:49:52Z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