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1 - 31.12.2024\"/>
    </mc:Choice>
  </mc:AlternateContent>
  <xr:revisionPtr revIDLastSave="0" documentId="13_ncr:1_{950AB01D-2D9B-4FEC-A79D-795EF26A587F}" xr6:coauthVersionLast="47" xr6:coauthVersionMax="47" xr10:uidLastSave="{00000000-0000-0000-0000-000000000000}"/>
  <bookViews>
    <workbookView xWindow="14295" yWindow="0" windowWidth="14610" windowHeight="15585" tabRatio="615"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<sst xmlns="http://schemas.openxmlformats.org/spreadsheetml/2006/main" count="535" uniqueCount="465">
  <si>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</si>
  <si>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</si>
  <si>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</si>
  <si>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</si>
  <si>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</si>
  <si>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</si>
  <si>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</si>
  <si>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</si>
  <si>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</si>
  <si>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</si>
  <si>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</si>
  <si>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</si>
  <si>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</si>
  <si>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</si>
  <si>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</si>
  <si>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</si>
  <si>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</si>
  <si>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</si>
  <si>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</si>
  <si>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</si>
  <si>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</si>
  <si>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</si>
  <si>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</si>
  <si>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</si>
  <si>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</si>
  <si>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</si>
  <si>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</si>
  <si>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</si>
  <si>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</si>
  <si>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</si>
  <si>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</si>
  <si>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</si>
  <si>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</si>
  <si>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</si>
  <si>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</si>
  <si>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</si>
  <si>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</si>
  <si>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</si>
  <si>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</si>
  <si>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</si>
  <si>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</si>
  <si>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</si>
  <si>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</si>
  <si>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</si>
  <si>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</si>
  <si>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</si>
  <si>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</si>
  <si>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</si>
  <si>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</si>
  <si>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</si>
  <si>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</si>
  <si>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</si>
  <si>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</si>
  <si>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</si>
  <si>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</si>
  <si>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</si>
  <si>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</si>
  <si>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</si>
  <si>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</si>
  <si>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</si>
  <si>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</si>
  <si>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</si>
  <si>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</si>
  <si>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</si>
  <si>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</si>
  <si>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</si>
  <si>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</si>
  <si>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</si>
  <si>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</si>
  <si>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</si>
  <si>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</si>
  <si>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</si>
  <si>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</si>
  <si>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</si>
  <si>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</si>
  <si>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</si>
  <si>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</si>
  <si>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</si>
  <si>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</si>
  <si>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</si>
  <si>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</si>
  <si>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</si>
  <si>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</si>
  <si>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</si>
  <si>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</si>
  <si>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</si>
  <si>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</si>
  <si>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</si>
  <si>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</si>
  <si>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</si>
  <si>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</si>
  <si>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</si>
  <si>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</si>
  <si>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</si>
  <si>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</si>
  <si>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</si>
  <si>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</si>
  <si>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</si>
  <si>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</si>
  <si>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</si>
  <si>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</si>
  <si>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</si>
  <si>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</si>
  <si>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</si>
  <si>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</si>
  <si>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</si>
  <si>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</si>
  <si>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</si>
  <si>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</si>
  <si>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</si>
  <si>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</si>
  <si>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</si>
  <si>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</si>
  <si>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</si>
  <si>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</si>
  <si>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</si>
  <si>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</si>
  <si>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</si>
  <si>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</si>
  <si>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</si>
  <si>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</si>
  <si>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</si>
  <si>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</si>
  <si>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</si>
  <si>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</si>
  <si>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</si>
  <si>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</si>
  <si>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</si>
  <si>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</si>
  <si>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</si>
  <si>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</si>
  <si>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</si>
  <si>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</si>
  <si>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</si>
  <si>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</si>
  <si>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</si>
  <si>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</si>
  <si>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</si>
  <si>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</si>
  <si>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</si>
  <si>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</si>
  <si>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</si>
  <si>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</si>
  <si>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</si>
  <si>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</si>
  <si>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</si>
  <si>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</si>
  <si>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</si>
  <si>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</si>
  <si>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</si>
  <si>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</si>
  <si>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</si>
  <si>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</si>
  <si>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</si>
  <si>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</si>
  <si>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</si>
  <si>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</si>
  <si>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</si>
  <si>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</si>
  <si>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</si>
  <si>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</si>
  <si>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</si>
  <si>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</si>
  <si>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</si>
  <si>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</si>
  <si>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</si>
  <si>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</si>
  <si>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</si>
  <si>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</si>
  <si>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</si>
  <si>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</si>
  <si>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</si>
  <si>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</si>
  <si>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</si>
  <si>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</si>
  <si>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</si>
  <si>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</si>
  <si>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</si>
  <si>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</si>
  <si>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</si>
  <si>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</si>
  <si>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</si>
  <si>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</si>
  <si>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</si>
  <si>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</si>
  <si>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</si>
  <si>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</si>
  <si>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</si>
  <si>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</si>
  <si>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</si>
  <si>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</si>
  <si>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</si>
  <si>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</si>
  <si>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</si>
  <si>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</si>
  <si>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</si>
  <si>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</si>
  <si>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</si>
  <si>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</si>
  <si>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</si>
  <si>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</si>
  <si>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</si>
  <si>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</si>
  <si>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</si>
  <si>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</si>
  <si>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</si>
  <si>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</si>
  <si>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</si>
  <si>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</si>
  <si>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</si>
  <si>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</si>
  <si>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</si>
  <si>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</si>
  <si>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</si>
  <si>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</si>
  <si>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</si>
  <si>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</si>
  <si>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</si>
  <si>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</si>
  <si>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</si>
  <si>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</si>
  <si>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</si>
  <si>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</si>
  <si>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</si>
  <si>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</si>
  <si>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</si>
  <si>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</si>
  <si>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</si>
  <si>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</si>
  <si>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</si>
  <si>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</si>
  <si>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</si>
  <si>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</si>
  <si>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</si>
  <si>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</si>
  <si>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</si>
  <si>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</si>
  <si>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</si>
  <si>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</si>
  <si>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</si>
  <si>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</si>
  <si>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</si>
  <si>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</si>
  <si>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</si>
  <si>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</si>
  <si>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</si>
  <si>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</si>
  <si>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</si>
  <si>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</si>
  <si>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</si>
  <si>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</si>
  <si>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</si>
  <si>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</si>
  <si>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</si>
  <si>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</si>
  <si>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</si>
  <si>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</si>
  <si>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</si>
  <si>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</si>
  <si>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</si>
  <si>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</si>
  <si>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</si>
  <si>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</si>
  <si>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</si>
  <si>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</si>
  <si>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</si>
  <si>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</si>
  <si>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</si>
  <si>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</si>
  <si>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</si>
  <si>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</si>
  <si>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</si>
  <si>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</si>
  <si>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</si>
  <si>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</si>
  <si>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</si>
  <si>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</si>
  <si>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</si>
  <si>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</si>
  <si>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</si>
  <si>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</si>
  <si>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</si>
  <si>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</si>
  <si>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</si>
  <si>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</si>
  <si>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</si>
  <si>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</si>
  <si>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</si>
  <si>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</si>
  <si>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</si>
  <si>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</si>
  <si>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</si>
  <si>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</si>
  <si>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</si>
  <si>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</si>
  <si>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</si>
  <si>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</si>
  <si>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</si>
  <si>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</si>
  <si>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</si>
  <si>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</si>
  <si>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</si>
  <si>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</si>
  <si>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</si>
  <si>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</si>
  <si>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</si>
  <si>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</si>
  <si>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</si>
  <si>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</si>
  <si>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</si>
  <si>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</si>
  <si>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</si>
  <si>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</si>
  <si>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</si>
  <si>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</si>
  <si>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</si>
  <si>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</si>
  <si>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</si>
  <si>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</si>
  <si>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</si>
  <si>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</si>
  <si>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</si>
  <si>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</si>
  <si>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</si>
  <si>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</si>
  <si>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</si>
  <si>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</si>
  <si>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</si>
  <si>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</si>
  <si>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</si>
  <si>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</si>
  <si>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</si>
  <si>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</si>
  <si>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</si>
  <si>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</si>
  <si>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</si>
  <si>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</si>
  <si>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</si>
  <si>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</si>
  <si>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</si>
  <si>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</si>
  <si>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</si>
  <si>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</si>
  <si>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</si>
  <si>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</si>
  <si>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</si>
  <si>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</si>
  <si>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</si>
  <si>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</si>
  <si>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</si>
  <si>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</si>
  <si>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</si>
  <si>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</si>
  <si>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</si>
  <si>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</si>
  <si>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</si>
  <si>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</si>
  <si>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</si>
  <si>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</si>
  <si>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</si>
  <si>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</si>
  <si>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</si>
  <si>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</si>
  <si>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</si>
  <si>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</si>
  <si>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</si>
  <si>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</si>
  <si>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</si>
  <si>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</si>
  <si>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</si>
  <si>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</si>
  <si>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</si>
  <si>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</si>
  <si>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</si>
  <si>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</si>
  <si>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</si>
  <si>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</si>
  <si>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</si>
  <si>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</si>
  <si>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</si>
  <si>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</si>
  <si>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</si>
  <si>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</si>
  <si>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</si>
  <si>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</si>
  <si>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</si>
  <si>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</si>
  <si>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</si>
  <si>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</si>
  <si>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</si>
  <si>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</si>
  <si>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</si>
  <si>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</si>
  <si>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</si>
  <si>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</si>
  <si>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</si>
  <si>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</si>
  <si>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</si>
  <si>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</si>
  <si>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</si>
  <si>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</si>
  <si>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</si>
  <si>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</si>
  <si>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</si>
  <si>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</si>
  <si>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</si>
  <si>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</si>
  <si>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</si>
  <si>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</si>
  <si>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</si>
  <si>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</si>
  <si>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</si>
  <si>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</si>
  <si>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</si>
  <si>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</si>
  <si>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</si>
  <si>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</si>
  <si>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</si>
  <si>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</si>
  <si>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</si>
  <si>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</si>
  <si>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</si>
  <si>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</si>
  <si>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</si>
  <si>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</si>
  <si>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</si>
  <si>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</si>
  <si>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</si>
  <si>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</si>
  <si>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</si>
  <si>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</si>
  <si>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</si>
  <si>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</si>
  <si>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</si>
  <si>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</si>
  <si>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</si>
  <si>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</si>
  <si>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</si>
  <si>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</si>
  <si>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</si>
  <si>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</si>
  <si>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</si>
  <si>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</si>
  <si>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</si>
  <si>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</si>
  <si>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</si>
  <si>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</si>
  <si>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</si>
  <si>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</si>
  <si>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</si>
  <si>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</si>
  <si>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</si>
  <si>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</si>
  <si>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</si>
  <si>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</si>
  <si>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</si>
  <si>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</si>
  <si>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www.duro-dakovic.com</t>
  </si>
  <si>
    <t>uprava@duro-dakovic.com</t>
  </si>
  <si>
    <t>Kozak, Vojtech</t>
  </si>
  <si>
    <t>035/446 256</t>
  </si>
  <si>
    <t>BDO Croatia d.o.o.</t>
  </si>
  <si>
    <t>Obveznik: ĐURO ĐAKOVIĆ Grupa d.d.</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</si>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</sst>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9"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57</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459</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460</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461</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4" zoomScale="110" zoomScaleNormal="100" zoomScaleSheetLayoutView="110" workbookViewId="0">
      <selection activeCell="I116" sqref="I11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463</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462</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55297819</v>
      </c>
      <c r="I9" s="82">
        <f>I10+I17+I27+I38+I43</f>
        <v>57081489</v>
      </c>
    </row>
    <row r="10" spans="1:9" ht="12.75" customHeight="1" x14ac:dyDescent="0.2">
      <c r="A10" s="194" t="s">
        <v>5</v>
      </c>
      <c r="B10" s="194"/>
      <c r="C10" s="194"/>
      <c r="D10" s="194"/>
      <c r="E10" s="194"/>
      <c r="F10" s="194"/>
      <c r="G10" s="12">
        <v>3</v>
      </c>
      <c r="H10" s="82">
        <f>H11+H12+H13+H14+H15+H16</f>
        <v>395813</v>
      </c>
      <c r="I10" s="82">
        <f>I11+I12+I13+I14+I15+I16</f>
        <v>2220992</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2220992</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376232</v>
      </c>
      <c r="I15" s="18">
        <v>0</v>
      </c>
    </row>
    <row r="16" spans="1:9" ht="12.75" customHeight="1" x14ac:dyDescent="0.2">
      <c r="A16" s="190" t="s">
        <v>11</v>
      </c>
      <c r="B16" s="190"/>
      <c r="C16" s="190"/>
      <c r="D16" s="190"/>
      <c r="E16" s="190"/>
      <c r="F16" s="190"/>
      <c r="G16" s="11">
        <v>9</v>
      </c>
      <c r="H16" s="18">
        <v>19581</v>
      </c>
      <c r="I16" s="18">
        <v>0</v>
      </c>
    </row>
    <row r="17" spans="1:9" ht="12.75" customHeight="1" x14ac:dyDescent="0.2">
      <c r="A17" s="194" t="s">
        <v>12</v>
      </c>
      <c r="B17" s="194"/>
      <c r="C17" s="194"/>
      <c r="D17" s="194"/>
      <c r="E17" s="194"/>
      <c r="F17" s="194"/>
      <c r="G17" s="12">
        <v>10</v>
      </c>
      <c r="H17" s="82">
        <f>H18+H19+H20+H21+H22+H23+H24+H25+H26</f>
        <v>18952764</v>
      </c>
      <c r="I17" s="82">
        <f>I18+I19+I20+I21+I22+I23+I24+I25+I26</f>
        <v>17906337</v>
      </c>
    </row>
    <row r="18" spans="1:9" ht="12.75" customHeight="1" x14ac:dyDescent="0.2">
      <c r="A18" s="190" t="s">
        <v>13</v>
      </c>
      <c r="B18" s="190"/>
      <c r="C18" s="190"/>
      <c r="D18" s="190"/>
      <c r="E18" s="190"/>
      <c r="F18" s="190"/>
      <c r="G18" s="11">
        <v>11</v>
      </c>
      <c r="H18" s="18">
        <v>8273895</v>
      </c>
      <c r="I18" s="18">
        <v>8312475</v>
      </c>
    </row>
    <row r="19" spans="1:9" ht="12.75" customHeight="1" x14ac:dyDescent="0.2">
      <c r="A19" s="190" t="s">
        <v>14</v>
      </c>
      <c r="B19" s="190"/>
      <c r="C19" s="190"/>
      <c r="D19" s="190"/>
      <c r="E19" s="190"/>
      <c r="F19" s="190"/>
      <c r="G19" s="11">
        <v>12</v>
      </c>
      <c r="H19" s="18">
        <v>9280549</v>
      </c>
      <c r="I19" s="18">
        <v>9177114</v>
      </c>
    </row>
    <row r="20" spans="1:9" ht="12.75" customHeight="1" x14ac:dyDescent="0.2">
      <c r="A20" s="190" t="s">
        <v>15</v>
      </c>
      <c r="B20" s="190"/>
      <c r="C20" s="190"/>
      <c r="D20" s="190"/>
      <c r="E20" s="190"/>
      <c r="F20" s="190"/>
      <c r="G20" s="11">
        <v>13</v>
      </c>
      <c r="H20" s="18">
        <v>0</v>
      </c>
      <c r="I20" s="18">
        <v>0</v>
      </c>
    </row>
    <row r="21" spans="1:9" ht="12.75" customHeight="1" x14ac:dyDescent="0.2">
      <c r="A21" s="190" t="s">
        <v>16</v>
      </c>
      <c r="B21" s="190"/>
      <c r="C21" s="190"/>
      <c r="D21" s="190"/>
      <c r="E21" s="190"/>
      <c r="F21" s="190"/>
      <c r="G21" s="11">
        <v>14</v>
      </c>
      <c r="H21" s="18">
        <v>1193283</v>
      </c>
      <c r="I21" s="18">
        <v>377550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201151</v>
      </c>
      <c r="I24" s="18">
        <v>39141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3886</v>
      </c>
      <c r="I26" s="18">
        <v>57</v>
      </c>
    </row>
    <row r="27" spans="1:9" ht="12.75" customHeight="1" x14ac:dyDescent="0.2">
      <c r="A27" s="194" t="s">
        <v>22</v>
      </c>
      <c r="B27" s="194"/>
      <c r="C27" s="194"/>
      <c r="D27" s="194"/>
      <c r="E27" s="194"/>
      <c r="F27" s="194"/>
      <c r="G27" s="12">
        <v>20</v>
      </c>
      <c r="H27" s="82">
        <f>SUM(H28:H37)</f>
        <v>35858296</v>
      </c>
      <c r="I27" s="82">
        <f>SUM(I28:I37)</f>
        <v>36884071</v>
      </c>
    </row>
    <row r="28" spans="1:9" ht="12.75" customHeight="1" x14ac:dyDescent="0.2">
      <c r="A28" s="190" t="s">
        <v>23</v>
      </c>
      <c r="B28" s="190"/>
      <c r="C28" s="190"/>
      <c r="D28" s="190"/>
      <c r="E28" s="190"/>
      <c r="F28" s="190"/>
      <c r="G28" s="11">
        <v>21</v>
      </c>
      <c r="H28" s="18">
        <v>34550268</v>
      </c>
      <c r="I28" s="18">
        <v>34550268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1300684</v>
      </c>
      <c r="I30" s="18">
        <v>2327140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910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6434</v>
      </c>
      <c r="I37" s="18">
        <v>6663</v>
      </c>
    </row>
    <row r="38" spans="1:9" ht="12.75" customHeight="1" x14ac:dyDescent="0.2">
      <c r="A38" s="194" t="s">
        <v>33</v>
      </c>
      <c r="B38" s="194"/>
      <c r="C38" s="194"/>
      <c r="D38" s="194"/>
      <c r="E38" s="194"/>
      <c r="F38" s="194"/>
      <c r="G38" s="12">
        <v>31</v>
      </c>
      <c r="H38" s="82">
        <f>H39+H40+H41+H42</f>
        <v>90946</v>
      </c>
      <c r="I38" s="82">
        <f>I39+I40+I41+I42</f>
        <v>70089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90946</v>
      </c>
      <c r="I42" s="18">
        <v>70089</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9555779</v>
      </c>
      <c r="I44" s="82">
        <f>I45+I53+I60+I70</f>
        <v>7261165</v>
      </c>
    </row>
    <row r="45" spans="1:9" ht="12.75" customHeight="1" x14ac:dyDescent="0.2">
      <c r="A45" s="194" t="s">
        <v>39</v>
      </c>
      <c r="B45" s="194"/>
      <c r="C45" s="194"/>
      <c r="D45" s="194"/>
      <c r="E45" s="194"/>
      <c r="F45" s="194"/>
      <c r="G45" s="12">
        <v>38</v>
      </c>
      <c r="H45" s="82">
        <f>SUM(H46:H52)</f>
        <v>1095519</v>
      </c>
      <c r="I45" s="82">
        <f>SUM(I46:I52)</f>
        <v>1166095</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1095519</v>
      </c>
      <c r="I51" s="18">
        <v>1166095</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4505814</v>
      </c>
      <c r="I53" s="82">
        <f>SUM(I54:I59)</f>
        <v>2567369</v>
      </c>
    </row>
    <row r="54" spans="1:9" ht="12.75" customHeight="1" x14ac:dyDescent="0.2">
      <c r="A54" s="190" t="s">
        <v>48</v>
      </c>
      <c r="B54" s="190"/>
      <c r="C54" s="190"/>
      <c r="D54" s="190"/>
      <c r="E54" s="190"/>
      <c r="F54" s="190"/>
      <c r="G54" s="11">
        <v>47</v>
      </c>
      <c r="H54" s="18">
        <v>4112783</v>
      </c>
      <c r="I54" s="18">
        <v>2318553</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383482</v>
      </c>
      <c r="I56" s="18">
        <v>216888</v>
      </c>
    </row>
    <row r="57" spans="1:9" ht="12.75" customHeight="1" x14ac:dyDescent="0.2">
      <c r="A57" s="190" t="s">
        <v>51</v>
      </c>
      <c r="B57" s="190"/>
      <c r="C57" s="190"/>
      <c r="D57" s="190"/>
      <c r="E57" s="190"/>
      <c r="F57" s="190"/>
      <c r="G57" s="11">
        <v>50</v>
      </c>
      <c r="H57" s="18">
        <v>0</v>
      </c>
      <c r="I57" s="18">
        <v>103</v>
      </c>
    </row>
    <row r="58" spans="1:9" ht="12.75" customHeight="1" x14ac:dyDescent="0.2">
      <c r="A58" s="190" t="s">
        <v>52</v>
      </c>
      <c r="B58" s="190"/>
      <c r="C58" s="190"/>
      <c r="D58" s="190"/>
      <c r="E58" s="190"/>
      <c r="F58" s="190"/>
      <c r="G58" s="11">
        <v>51</v>
      </c>
      <c r="H58" s="18">
        <v>3299</v>
      </c>
      <c r="I58" s="18">
        <v>15538</v>
      </c>
    </row>
    <row r="59" spans="1:9" ht="12.75" customHeight="1" x14ac:dyDescent="0.2">
      <c r="A59" s="190" t="s">
        <v>53</v>
      </c>
      <c r="B59" s="190"/>
      <c r="C59" s="190"/>
      <c r="D59" s="190"/>
      <c r="E59" s="190"/>
      <c r="F59" s="190"/>
      <c r="G59" s="11">
        <v>52</v>
      </c>
      <c r="H59" s="18">
        <v>6250</v>
      </c>
      <c r="I59" s="18">
        <v>16287</v>
      </c>
    </row>
    <row r="60" spans="1:9" ht="12.75" customHeight="1" x14ac:dyDescent="0.2">
      <c r="A60" s="194" t="s">
        <v>54</v>
      </c>
      <c r="B60" s="194"/>
      <c r="C60" s="194"/>
      <c r="D60" s="194"/>
      <c r="E60" s="194"/>
      <c r="F60" s="194"/>
      <c r="G60" s="12">
        <v>53</v>
      </c>
      <c r="H60" s="82">
        <f>SUM(H61:H69)</f>
        <v>2219308</v>
      </c>
      <c r="I60" s="82">
        <f>SUM(I61:I69)</f>
        <v>3233954</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2172855</v>
      </c>
      <c r="I63" s="18">
        <v>2406501</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46453</v>
      </c>
      <c r="I68" s="18">
        <v>827453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1735138</v>
      </c>
      <c r="I70" s="18">
        <v>293747</v>
      </c>
    </row>
    <row r="71" spans="1:9" ht="12.75" customHeight="1" x14ac:dyDescent="0.2">
      <c r="A71" s="191" t="s">
        <v>58</v>
      </c>
      <c r="B71" s="191"/>
      <c r="C71" s="191"/>
      <c r="D71" s="191"/>
      <c r="E71" s="191"/>
      <c r="F71" s="191"/>
      <c r="G71" s="11">
        <v>64</v>
      </c>
      <c r="H71" s="18">
        <v>38060</v>
      </c>
      <c r="I71" s="18">
        <v>146418</v>
      </c>
    </row>
    <row r="72" spans="1:9" ht="12.75" customHeight="1" x14ac:dyDescent="0.2">
      <c r="A72" s="192" t="s">
        <v>304</v>
      </c>
      <c r="B72" s="192"/>
      <c r="C72" s="192"/>
      <c r="D72" s="192"/>
      <c r="E72" s="192"/>
      <c r="F72" s="192"/>
      <c r="G72" s="12">
        <v>65</v>
      </c>
      <c r="H72" s="82">
        <f>H8+H9+H44+H71</f>
        <v>64891658</v>
      </c>
      <c r="I72" s="82">
        <f>I8+I9+I44+I71</f>
        <v>64489072</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42658928</v>
      </c>
      <c r="I75" s="83">
        <f>I76+I77+I78+I84+I85+I91+I94+I97</f>
        <v>42544548</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9182676</v>
      </c>
      <c r="I77" s="18">
        <v>9182676</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7049214</v>
      </c>
      <c r="I84" s="43">
        <v>6994406</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-1627321</v>
      </c>
      <c r="I91" s="82">
        <f>I92-I93</f>
        <v>-1856956</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1627321</v>
      </c>
      <c r="I93" s="18">
        <v>1856956</v>
      </c>
    </row>
    <row r="94" spans="1:9" ht="12.75" customHeight="1" x14ac:dyDescent="0.2">
      <c r="A94" s="194" t="s">
        <v>351</v>
      </c>
      <c r="B94" s="194"/>
      <c r="C94" s="194"/>
      <c r="D94" s="194"/>
      <c r="E94" s="194"/>
      <c r="F94" s="194"/>
      <c r="G94" s="12">
        <v>86</v>
      </c>
      <c r="H94" s="82">
        <f>H95-H96</f>
        <v>-296473</v>
      </c>
      <c r="I94" s="82">
        <f>I95-I96</f>
        <v>-126410</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296473</v>
      </c>
      <c r="I96" s="18">
        <v>126410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856</v>
      </c>
      <c r="I98" s="82">
        <f>SUM(I99:I104)</f>
        <v>2566</v>
      </c>
    </row>
    <row r="99" spans="1:9" ht="12.75" customHeight="1" x14ac:dyDescent="0.2">
      <c r="A99" s="190" t="s">
        <v>77</v>
      </c>
      <c r="B99" s="190"/>
      <c r="C99" s="190"/>
      <c r="D99" s="190"/>
      <c r="E99" s="190"/>
      <c r="F99" s="190"/>
      <c r="G99" s="11">
        <v>91</v>
      </c>
      <c r="H99" s="18">
        <v>856</v>
      </c>
      <c r="I99" s="18">
        <v>2566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17519596</v>
      </c>
      <c r="I105" s="82">
        <f>SUM(I106:I116)</f>
        <v>16319543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11982259</v>
      </c>
      <c r="I111" s="18">
        <v>10807312</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3989949</v>
      </c>
      <c r="I115" s="18">
        <v>3976874</v>
      </c>
    </row>
    <row r="116" spans="1:9" ht="12.75" customHeight="1" x14ac:dyDescent="0.2">
      <c r="A116" s="190" t="s">
        <v>93</v>
      </c>
      <c r="B116" s="190"/>
      <c r="C116" s="190"/>
      <c r="D116" s="190"/>
      <c r="E116" s="190"/>
      <c r="F116" s="190"/>
      <c r="G116" s="11">
        <v>108</v>
      </c>
      <c r="H116" s="18">
        <v>1547388</v>
      </c>
      <c r="I116" s="18">
        <v>1535357</v>
      </c>
    </row>
    <row r="117" spans="1:9" ht="12.75" customHeight="1" x14ac:dyDescent="0.2">
      <c r="A117" s="192" t="s">
        <v>355</v>
      </c>
      <c r="B117" s="192"/>
      <c r="C117" s="192"/>
      <c r="D117" s="192"/>
      <c r="E117" s="192"/>
      <c r="F117" s="192"/>
      <c r="G117" s="12">
        <v>109</v>
      </c>
      <c r="H117" s="82">
        <f>SUM(H118:H131)</f>
        <v>4700031</v>
      </c>
      <c r="I117" s="82">
        <f>SUM(I118:I131)</f>
        <v>5510005</v>
      </c>
    </row>
    <row r="118" spans="1:9" ht="12.75" customHeight="1" x14ac:dyDescent="0.2">
      <c r="A118" s="190" t="s">
        <v>83</v>
      </c>
      <c r="B118" s="190"/>
      <c r="C118" s="190"/>
      <c r="D118" s="190"/>
      <c r="E118" s="190"/>
      <c r="F118" s="190"/>
      <c r="G118" s="11">
        <v>110</v>
      </c>
      <c r="H118" s="18">
        <v>0</v>
      </c>
      <c r="I118" s="18">
        <v>253087</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3621846</v>
      </c>
      <c r="I123" s="18">
        <v>3655426</v>
      </c>
    </row>
    <row r="124" spans="1:9" ht="12.75" customHeight="1" x14ac:dyDescent="0.2">
      <c r="A124" s="190" t="s">
        <v>89</v>
      </c>
      <c r="B124" s="190"/>
      <c r="C124" s="190"/>
      <c r="D124" s="190"/>
      <c r="E124" s="190"/>
      <c r="F124" s="190"/>
      <c r="G124" s="11">
        <v>116</v>
      </c>
      <c r="H124" s="18">
        <v>1410</v>
      </c>
      <c r="I124" s="18">
        <v>1409</v>
      </c>
    </row>
    <row r="125" spans="1:9" ht="12.75" customHeight="1" x14ac:dyDescent="0.2">
      <c r="A125" s="190" t="s">
        <v>90</v>
      </c>
      <c r="B125" s="190"/>
      <c r="C125" s="190"/>
      <c r="D125" s="190"/>
      <c r="E125" s="190"/>
      <c r="F125" s="190"/>
      <c r="G125" s="11">
        <v>117</v>
      </c>
      <c r="H125" s="18">
        <v>426561</v>
      </c>
      <c r="I125" s="18">
        <v>858758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72547</v>
      </c>
      <c r="I127" s="18">
        <v>161060</v>
      </c>
    </row>
    <row r="128" spans="1:9" x14ac:dyDescent="0.2">
      <c r="A128" s="190" t="s">
        <v>95</v>
      </c>
      <c r="B128" s="190"/>
      <c r="C128" s="190"/>
      <c r="D128" s="190"/>
      <c r="E128" s="190"/>
      <c r="F128" s="190"/>
      <c r="G128" s="11">
        <v>120</v>
      </c>
      <c r="H128" s="18">
        <v>177871</v>
      </c>
      <c r="I128" s="18">
        <v>203219</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399796</v>
      </c>
      <c r="I131" s="18">
        <v>377046</v>
      </c>
    </row>
    <row r="132" spans="1:9" ht="22.15" customHeight="1" x14ac:dyDescent="0.2">
      <c r="A132" s="191" t="s">
        <v>99</v>
      </c>
      <c r="B132" s="191"/>
      <c r="C132" s="191"/>
      <c r="D132" s="191"/>
      <c r="E132" s="191"/>
      <c r="F132" s="191"/>
      <c r="G132" s="11">
        <v>124</v>
      </c>
      <c r="H132" s="18">
        <v>12247</v>
      </c>
      <c r="I132" s="18">
        <v>112410</v>
      </c>
    </row>
    <row r="133" spans="1:9" ht="12.75" customHeight="1" x14ac:dyDescent="0.2">
      <c r="A133" s="192" t="s">
        <v>356</v>
      </c>
      <c r="B133" s="192"/>
      <c r="C133" s="192"/>
      <c r="D133" s="192"/>
      <c r="E133" s="192"/>
      <c r="F133" s="192"/>
      <c r="G133" s="12">
        <v>125</v>
      </c>
      <c r="H133" s="82">
        <f>H75+H98+H105+H117+H132</f>
        <v>64891658</v>
      </c>
      <c r="I133" s="82">
        <f>I75+I98+I105+I117+I132</f>
        <v>64489072</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2" zoomScale="85" zoomScaleNormal="85" zoomScaleSheetLayoutView="110" workbookViewId="0">
      <selection activeCell="K89" sqref="K8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4264496</v>
      </c>
      <c r="I8" s="48">
        <f>SUM(I9:I13)</f>
        <v>1330875</v>
      </c>
      <c r="J8" s="48">
        <f>SUM(J9:J13)</f>
        <v>6286756</v>
      </c>
      <c r="K8" s="48">
        <f>SUM(K9:K13)</f>
        <v>1455778</v>
      </c>
    </row>
    <row r="9" spans="1:11" ht="12.75" customHeight="1" x14ac:dyDescent="0.2">
      <c r="A9" s="190" t="s">
        <v>115</v>
      </c>
      <c r="B9" s="190"/>
      <c r="C9" s="190"/>
      <c r="D9" s="190"/>
      <c r="E9" s="190"/>
      <c r="F9" s="190"/>
      <c r="G9" s="11">
        <v>2</v>
      </c>
      <c r="H9" s="49">
        <v>2227789</v>
      </c>
      <c r="I9" s="49">
        <v>646612</v>
      </c>
      <c r="J9" s="49">
        <v>4230259</v>
      </c>
      <c r="K9" s="49">
        <v>1093561</v>
      </c>
    </row>
    <row r="10" spans="1:11" ht="12.75" customHeight="1" x14ac:dyDescent="0.2">
      <c r="A10" s="190" t="s">
        <v>116</v>
      </c>
      <c r="B10" s="190"/>
      <c r="C10" s="190"/>
      <c r="D10" s="190"/>
      <c r="E10" s="190"/>
      <c r="F10" s="190"/>
      <c r="G10" s="11">
        <v>3</v>
      </c>
      <c r="H10" s="49">
        <v>168773</v>
      </c>
      <c r="I10" s="49">
        <v>23873</v>
      </c>
      <c r="J10" s="49">
        <v>90704</v>
      </c>
      <c r="K10" s="49">
        <v>10336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1341911</v>
      </c>
      <c r="I12" s="49">
        <v>405524</v>
      </c>
      <c r="J12" s="49">
        <v>1093465</v>
      </c>
      <c r="K12" s="49">
        <v>271266</v>
      </c>
    </row>
    <row r="13" spans="1:11" ht="12.75" customHeight="1" x14ac:dyDescent="0.2">
      <c r="A13" s="190" t="s">
        <v>119</v>
      </c>
      <c r="B13" s="190"/>
      <c r="C13" s="190"/>
      <c r="D13" s="190"/>
      <c r="E13" s="190"/>
      <c r="F13" s="190"/>
      <c r="G13" s="11">
        <v>6</v>
      </c>
      <c r="H13" s="49">
        <v>526023</v>
      </c>
      <c r="I13" s="49">
        <v>254866</v>
      </c>
      <c r="J13" s="49">
        <v>872328</v>
      </c>
      <c r="K13" s="49">
        <v>80615</v>
      </c>
    </row>
    <row r="14" spans="1:11" ht="12.75" customHeight="1" x14ac:dyDescent="0.2">
      <c r="A14" s="221" t="s">
        <v>358</v>
      </c>
      <c r="B14" s="221"/>
      <c r="C14" s="221"/>
      <c r="D14" s="221"/>
      <c r="E14" s="221"/>
      <c r="F14" s="221"/>
      <c r="G14" s="12">
        <v>7</v>
      </c>
      <c r="H14" s="48">
        <f>H15+H16+H20+H24+H25+H26+H29+H36</f>
        <v>4293336</v>
      </c>
      <c r="I14" s="48">
        <f>I15+I16+I20+I24+I25+I26+I29+I36</f>
        <v>1479015</v>
      </c>
      <c r="J14" s="48">
        <f>J15+J16+J20+J24+J25+J26+J29+J36</f>
        <v>6013308</v>
      </c>
      <c r="K14" s="48">
        <f>K15+K16+K20+K24+K25+K26+K29+K36</f>
        <v>1923647</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1117731</v>
      </c>
      <c r="I16" s="48">
        <f>SUM(I17:I19)</f>
        <v>398912</v>
      </c>
      <c r="J16" s="48">
        <f>SUM(J17:J19)</f>
        <v>1068292</v>
      </c>
      <c r="K16" s="48">
        <f>SUM(K17:K19)</f>
        <v>350311</v>
      </c>
    </row>
    <row r="17" spans="1:11" ht="12.75" customHeight="1" x14ac:dyDescent="0.2">
      <c r="A17" s="224" t="s">
        <v>120</v>
      </c>
      <c r="B17" s="224"/>
      <c r="C17" s="224"/>
      <c r="D17" s="224"/>
      <c r="E17" s="224"/>
      <c r="F17" s="224"/>
      <c r="G17" s="11">
        <v>10</v>
      </c>
      <c r="H17" s="49">
        <v>74139</v>
      </c>
      <c r="I17" s="49">
        <v>19802</v>
      </c>
      <c r="J17" s="49">
        <v>108404</v>
      </c>
      <c r="K17" s="49">
        <v>34723</v>
      </c>
    </row>
    <row r="18" spans="1:11" ht="12.75" customHeight="1" x14ac:dyDescent="0.2">
      <c r="A18" s="224" t="s">
        <v>121</v>
      </c>
      <c r="B18" s="224"/>
      <c r="C18" s="224"/>
      <c r="D18" s="224"/>
      <c r="E18" s="224"/>
      <c r="F18" s="224"/>
      <c r="G18" s="11">
        <v>11</v>
      </c>
      <c r="H18" s="49">
        <v>201760</v>
      </c>
      <c r="I18" s="49">
        <v>152776</v>
      </c>
      <c r="J18" s="49">
        <v>5362</v>
      </c>
      <c r="K18" s="49">
        <v>3330</v>
      </c>
    </row>
    <row r="19" spans="1:11" ht="12.75" customHeight="1" x14ac:dyDescent="0.2">
      <c r="A19" s="224" t="s">
        <v>122</v>
      </c>
      <c r="B19" s="224"/>
      <c r="C19" s="224"/>
      <c r="D19" s="224"/>
      <c r="E19" s="224"/>
      <c r="F19" s="224"/>
      <c r="G19" s="11">
        <v>12</v>
      </c>
      <c r="H19" s="49">
        <v>841832</v>
      </c>
      <c r="I19" s="49">
        <v>226334</v>
      </c>
      <c r="J19" s="49">
        <v>954526</v>
      </c>
      <c r="K19" s="49">
        <v>312258</v>
      </c>
    </row>
    <row r="20" spans="1:11" ht="12.75" customHeight="1" x14ac:dyDescent="0.2">
      <c r="A20" s="194" t="s">
        <v>439</v>
      </c>
      <c r="B20" s="194"/>
      <c r="C20" s="194"/>
      <c r="D20" s="194"/>
      <c r="E20" s="194"/>
      <c r="F20" s="194"/>
      <c r="G20" s="12">
        <v>13</v>
      </c>
      <c r="H20" s="48">
        <f>SUM(H21:H23)</f>
        <v>1173767</v>
      </c>
      <c r="I20" s="48">
        <f>SUM(I21:I23)</f>
        <v>314885</v>
      </c>
      <c r="J20" s="48">
        <f>SUM(J21:J23)</f>
        <v>2334985</v>
      </c>
      <c r="K20" s="48">
        <f>SUM(K21:K23)</f>
        <v>477596</v>
      </c>
    </row>
    <row r="21" spans="1:11" ht="12.75" customHeight="1" x14ac:dyDescent="0.2">
      <c r="A21" s="224" t="s">
        <v>105</v>
      </c>
      <c r="B21" s="224"/>
      <c r="C21" s="224"/>
      <c r="D21" s="224"/>
      <c r="E21" s="224"/>
      <c r="F21" s="224"/>
      <c r="G21" s="11">
        <v>14</v>
      </c>
      <c r="H21" s="49">
        <v>661200</v>
      </c>
      <c r="I21" s="49">
        <v>183140</v>
      </c>
      <c r="J21" s="49">
        <v>1301831</v>
      </c>
      <c r="K21" s="49">
        <v>260582</v>
      </c>
    </row>
    <row r="22" spans="1:11" ht="12.75" customHeight="1" x14ac:dyDescent="0.2">
      <c r="A22" s="224" t="s">
        <v>106</v>
      </c>
      <c r="B22" s="224"/>
      <c r="C22" s="224"/>
      <c r="D22" s="224"/>
      <c r="E22" s="224"/>
      <c r="F22" s="224"/>
      <c r="G22" s="11">
        <v>15</v>
      </c>
      <c r="H22" s="49">
        <v>356030</v>
      </c>
      <c r="I22" s="49">
        <v>98613</v>
      </c>
      <c r="J22" s="49">
        <v>700986</v>
      </c>
      <c r="K22" s="49">
        <v>140314</v>
      </c>
    </row>
    <row r="23" spans="1:11" ht="12.75" customHeight="1" x14ac:dyDescent="0.2">
      <c r="A23" s="224" t="s">
        <v>107</v>
      </c>
      <c r="B23" s="224"/>
      <c r="C23" s="224"/>
      <c r="D23" s="224"/>
      <c r="E23" s="224"/>
      <c r="F23" s="224"/>
      <c r="G23" s="11">
        <v>16</v>
      </c>
      <c r="H23" s="49">
        <v>156537</v>
      </c>
      <c r="I23" s="49">
        <v>33132</v>
      </c>
      <c r="J23" s="49">
        <v>332168</v>
      </c>
      <c r="K23" s="49">
        <v>76700</v>
      </c>
    </row>
    <row r="24" spans="1:11" ht="12.75" customHeight="1" x14ac:dyDescent="0.2">
      <c r="A24" s="190" t="s">
        <v>108</v>
      </c>
      <c r="B24" s="190"/>
      <c r="C24" s="190"/>
      <c r="D24" s="190"/>
      <c r="E24" s="190"/>
      <c r="F24" s="190"/>
      <c r="G24" s="11">
        <v>17</v>
      </c>
      <c r="H24" s="49">
        <v>1037070</v>
      </c>
      <c r="I24" s="49">
        <v>272617</v>
      </c>
      <c r="J24" s="49">
        <v>1140247</v>
      </c>
      <c r="K24" s="49">
        <v>284445</v>
      </c>
    </row>
    <row r="25" spans="1:11" ht="12.75" customHeight="1" x14ac:dyDescent="0.2">
      <c r="A25" s="190" t="s">
        <v>109</v>
      </c>
      <c r="B25" s="190"/>
      <c r="C25" s="190"/>
      <c r="D25" s="190"/>
      <c r="E25" s="190"/>
      <c r="F25" s="190"/>
      <c r="G25" s="11">
        <v>18</v>
      </c>
      <c r="H25" s="49">
        <v>901189</v>
      </c>
      <c r="I25" s="49">
        <v>464329</v>
      </c>
      <c r="J25" s="49">
        <v>731319</v>
      </c>
      <c r="K25" s="49">
        <v>256702</v>
      </c>
    </row>
    <row r="26" spans="1:11" ht="12.75" customHeight="1" x14ac:dyDescent="0.2">
      <c r="A26" s="194" t="s">
        <v>440</v>
      </c>
      <c r="B26" s="194"/>
      <c r="C26" s="194"/>
      <c r="D26" s="194"/>
      <c r="E26" s="194"/>
      <c r="F26" s="194"/>
      <c r="G26" s="12">
        <v>19</v>
      </c>
      <c r="H26" s="48">
        <f>H27+H28</f>
        <v>11125</v>
      </c>
      <c r="I26" s="48">
        <f>I27+I28</f>
        <v>11125</v>
      </c>
      <c r="J26" s="48">
        <f>J27+J28</f>
        <v>212735</v>
      </c>
      <c r="K26" s="48">
        <f>K27+K28</f>
        <v>212735</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11125</v>
      </c>
      <c r="I28" s="49">
        <v>11125</v>
      </c>
      <c r="J28" s="49">
        <v>212735</v>
      </c>
      <c r="K28" s="49">
        <v>212735</v>
      </c>
    </row>
    <row r="29" spans="1:11" ht="12.75" customHeight="1" x14ac:dyDescent="0.2">
      <c r="A29" s="194" t="s">
        <v>441</v>
      </c>
      <c r="B29" s="194"/>
      <c r="C29" s="194"/>
      <c r="D29" s="194"/>
      <c r="E29" s="194"/>
      <c r="F29" s="194"/>
      <c r="G29" s="12">
        <v>22</v>
      </c>
      <c r="H29" s="48">
        <f>SUM(H30:H35)</f>
        <v>29829</v>
      </c>
      <c r="I29" s="48">
        <f>SUM(I30:I35)</f>
        <v>16329</v>
      </c>
      <c r="J29" s="48">
        <f>SUM(J30:J35)</f>
        <v>316764</v>
      </c>
      <c r="K29" s="48">
        <f>SUM(K30:K35)</f>
        <v>152364</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29829</v>
      </c>
      <c r="I35" s="49">
        <v>16329</v>
      </c>
      <c r="J35" s="49">
        <v>316764</v>
      </c>
      <c r="K35" s="49">
        <v>152364</v>
      </c>
    </row>
    <row r="36" spans="1:11" ht="12.75" customHeight="1" x14ac:dyDescent="0.2">
      <c r="A36" s="190" t="s">
        <v>110</v>
      </c>
      <c r="B36" s="190"/>
      <c r="C36" s="190"/>
      <c r="D36" s="190"/>
      <c r="E36" s="190"/>
      <c r="F36" s="190"/>
      <c r="G36" s="11">
        <v>29</v>
      </c>
      <c r="H36" s="49">
        <v>22625</v>
      </c>
      <c r="I36" s="49">
        <v>818</v>
      </c>
      <c r="J36" s="49">
        <v>208966</v>
      </c>
      <c r="K36" s="49">
        <v>189494</v>
      </c>
    </row>
    <row r="37" spans="1:11" ht="12.75" customHeight="1" x14ac:dyDescent="0.2">
      <c r="A37" s="221" t="s">
        <v>359</v>
      </c>
      <c r="B37" s="221"/>
      <c r="C37" s="221"/>
      <c r="D37" s="221"/>
      <c r="E37" s="221"/>
      <c r="F37" s="221"/>
      <c r="G37" s="12">
        <v>30</v>
      </c>
      <c r="H37" s="48">
        <f>SUM(H38:H47)</f>
        <v>221181</v>
      </c>
      <c r="I37" s="48">
        <f>SUM(I38:I47)</f>
        <v>22203</v>
      </c>
      <c r="J37" s="48">
        <f>SUM(J38:J47)</f>
        <v>119857</v>
      </c>
      <c r="K37" s="48">
        <f>SUM(K38:K47)</f>
        <v>33370</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216345</v>
      </c>
      <c r="I41" s="49">
        <v>21244</v>
      </c>
      <c r="J41" s="49">
        <v>110312</v>
      </c>
      <c r="K41" s="49">
        <v>27463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3225</v>
      </c>
      <c r="I44" s="49">
        <v>811</v>
      </c>
      <c r="J44" s="49">
        <v>8168</v>
      </c>
      <c r="K44" s="49">
        <v>5769</v>
      </c>
    </row>
    <row r="45" spans="1:11" ht="12.75" customHeight="1" x14ac:dyDescent="0.2">
      <c r="A45" s="190" t="s">
        <v>138</v>
      </c>
      <c r="B45" s="190"/>
      <c r="C45" s="190"/>
      <c r="D45" s="190"/>
      <c r="E45" s="190"/>
      <c r="F45" s="190"/>
      <c r="G45" s="11">
        <v>38</v>
      </c>
      <c r="H45" s="49">
        <v>1611</v>
      </c>
      <c r="I45" s="49">
        <v>148</v>
      </c>
      <c r="J45" s="49">
        <v>1377</v>
      </c>
      <c r="K45" s="49">
        <v>138</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488978</v>
      </c>
      <c r="I48" s="48">
        <f>SUM(I49:I55)</f>
        <v>75212</v>
      </c>
      <c r="J48" s="48">
        <f>SUM(J49:J55)</f>
        <v>519718</v>
      </c>
      <c r="K48" s="48">
        <f>SUM(K49:K55)</f>
        <v>118285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488978</v>
      </c>
      <c r="I51" s="49">
        <v>75212</v>
      </c>
      <c r="J51" s="49">
        <v>512100</v>
      </c>
      <c r="K51" s="49">
        <v>114131</v>
      </c>
    </row>
    <row r="52" spans="1:11" ht="12.75" customHeight="1" x14ac:dyDescent="0.2">
      <c r="A52" s="214" t="s">
        <v>144</v>
      </c>
      <c r="B52" s="214"/>
      <c r="C52" s="214"/>
      <c r="D52" s="214"/>
      <c r="E52" s="214"/>
      <c r="F52" s="214"/>
      <c r="G52" s="11">
        <v>45</v>
      </c>
      <c r="H52" s="49">
        <v>0</v>
      </c>
      <c r="I52" s="49">
        <v>0</v>
      </c>
      <c r="J52" s="49">
        <v>7618</v>
      </c>
      <c r="K52" s="49">
        <v>4154</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4485677</v>
      </c>
      <c r="I60" s="48">
        <f t="shared" ref="I60:K60" si="0">I8+I37+I56+I57</f>
        <v>1353078</v>
      </c>
      <c r="J60" s="48">
        <f t="shared" si="0"/>
        <v>6406613</v>
      </c>
      <c r="K60" s="48">
        <f t="shared" si="0"/>
        <v>1489148</v>
      </c>
    </row>
    <row r="61" spans="1:11" ht="12.75" customHeight="1" x14ac:dyDescent="0.2">
      <c r="A61" s="221" t="s">
        <v>362</v>
      </c>
      <c r="B61" s="221"/>
      <c r="C61" s="221"/>
      <c r="D61" s="221"/>
      <c r="E61" s="221"/>
      <c r="F61" s="221"/>
      <c r="G61" s="12">
        <v>54</v>
      </c>
      <c r="H61" s="48">
        <f>H14+H48+H58+H59</f>
        <v>4782314</v>
      </c>
      <c r="I61" s="48">
        <f t="shared" ref="I61:K61" si="1">I14+I48+I58+I59</f>
        <v>1554227</v>
      </c>
      <c r="J61" s="48">
        <f t="shared" si="1"/>
        <v>6533026</v>
      </c>
      <c r="K61" s="48">
        <f t="shared" si="1"/>
        <v>2041932</v>
      </c>
    </row>
    <row r="62" spans="1:11" ht="12.75" customHeight="1" x14ac:dyDescent="0.2">
      <c r="A62" s="221" t="s">
        <v>363</v>
      </c>
      <c r="B62" s="221"/>
      <c r="C62" s="221"/>
      <c r="D62" s="221"/>
      <c r="E62" s="221"/>
      <c r="F62" s="221"/>
      <c r="G62" s="12">
        <v>55</v>
      </c>
      <c r="H62" s="48">
        <f>H60-H61</f>
        <v>-296637</v>
      </c>
      <c r="I62" s="48">
        <f t="shared" ref="I62:K62" si="2">I60-I61</f>
        <v>-201149</v>
      </c>
      <c r="J62" s="48">
        <f t="shared" si="2"/>
        <v>-126413</v>
      </c>
      <c r="K62" s="48">
        <f t="shared" si="2"/>
        <v>-552784</v>
      </c>
    </row>
    <row r="63" spans="1:11" ht="12.75" customHeight="1" x14ac:dyDescent="0.2">
      <c r="A63" s="222" t="s">
        <v>364</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
      <c r="A64" s="222" t="s">
        <v>365</v>
      </c>
      <c r="B64" s="222"/>
      <c r="C64" s="222"/>
      <c r="D64" s="222"/>
      <c r="E64" s="222"/>
      <c r="F64" s="222"/>
      <c r="G64" s="12">
        <v>57</v>
      </c>
      <c r="H64" s="48">
        <f>+IF((H60-H61)&lt;0,(H60-H61),0)</f>
        <v>-296637</v>
      </c>
      <c r="I64" s="48">
        <f t="shared" ref="I64:K64" si="4">+IF((I60-I61)&lt;0,(I60-I61),0)</f>
        <v>-201149</v>
      </c>
      <c r="J64" s="48">
        <f t="shared" si="4"/>
        <v>-126413</v>
      </c>
      <c r="K64" s="48">
        <f t="shared" si="4"/>
        <v>-552784</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-296637</v>
      </c>
      <c r="I66" s="48">
        <f t="shared" ref="I66:K66" si="5">I62-I65</f>
        <v>-201149</v>
      </c>
      <c r="J66" s="48">
        <f t="shared" si="5"/>
        <v>-126413</v>
      </c>
      <c r="K66" s="48">
        <f t="shared" si="5"/>
        <v>-552784</v>
      </c>
    </row>
    <row r="67" spans="1:11" ht="12.75" customHeight="1" x14ac:dyDescent="0.2">
      <c r="A67" s="222" t="s">
        <v>367</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
      <c r="A68" s="222" t="s">
        <v>368</v>
      </c>
      <c r="B68" s="222"/>
      <c r="C68" s="222"/>
      <c r="D68" s="222"/>
      <c r="E68" s="222"/>
      <c r="F68" s="222"/>
      <c r="G68" s="12">
        <v>61</v>
      </c>
      <c r="H68" s="48">
        <f>+IF((H62-H65)&lt;0,(H62-H65),0)</f>
        <v>-296637</v>
      </c>
      <c r="I68" s="48">
        <f t="shared" ref="I68:K68" si="7">+IF((I62-I65)&lt;0,(I62-I65),0)</f>
        <v>-201149</v>
      </c>
      <c r="J68" s="48">
        <f t="shared" si="7"/>
        <v>-126413</v>
      </c>
      <c r="K68" s="48">
        <f t="shared" si="7"/>
        <v>-552784</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-296637</v>
      </c>
      <c r="I89" s="52">
        <v>-201149</v>
      </c>
      <c r="J89" s="52">
        <v>-126413</v>
      </c>
      <c r="K89" s="52">
        <v>-552784</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-296637</v>
      </c>
      <c r="I109" s="51">
        <f>I89+I108</f>
        <v>-201149</v>
      </c>
      <c r="J109" s="51">
        <f t="shared" ref="J109:K109" si="12">J89+J108</f>
        <v>-126413</v>
      </c>
      <c r="K109" s="51">
        <f t="shared" si="12"/>
        <v>-552784</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6" zoomScale="85" zoomScaleNormal="100" zoomScaleSheetLayoutView="85" workbookViewId="0">
      <selection activeCell="I57" sqref="I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462</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-296473</v>
      </c>
      <c r="I8" s="64">
        <v>-126413</v>
      </c>
    </row>
    <row r="9" spans="1:9" ht="12.75" customHeight="1" x14ac:dyDescent="0.2">
      <c r="A9" s="245" t="s">
        <v>171</v>
      </c>
      <c r="B9" s="245"/>
      <c r="C9" s="245"/>
      <c r="D9" s="245"/>
      <c r="E9" s="245"/>
      <c r="F9" s="245"/>
      <c r="G9" s="65">
        <v>2</v>
      </c>
      <c r="H9" s="66">
        <f>H10+H11+H12+H13+H14+H15+H16+H17</f>
        <v>1295539</v>
      </c>
      <c r="I9" s="66">
        <f>I10+I11+I12+I13+I14+I15+I16+I17</f>
        <v>1135580</v>
      </c>
    </row>
    <row r="10" spans="1:9" ht="12.75" customHeight="1" x14ac:dyDescent="0.2">
      <c r="A10" s="224" t="s">
        <v>172</v>
      </c>
      <c r="B10" s="224"/>
      <c r="C10" s="224"/>
      <c r="D10" s="224"/>
      <c r="E10" s="224"/>
      <c r="F10" s="224"/>
      <c r="G10" s="63">
        <v>3</v>
      </c>
      <c r="H10" s="64">
        <v>1037070</v>
      </c>
      <c r="I10" s="64">
        <v>1140247</v>
      </c>
    </row>
    <row r="11" spans="1:9" ht="22.15" customHeight="1" x14ac:dyDescent="0.2">
      <c r="A11" s="224" t="s">
        <v>173</v>
      </c>
      <c r="B11" s="224"/>
      <c r="C11" s="224"/>
      <c r="D11" s="224"/>
      <c r="E11" s="224"/>
      <c r="F11" s="224"/>
      <c r="G11" s="63">
        <v>4</v>
      </c>
      <c r="H11" s="64">
        <v>28405</v>
      </c>
      <c r="I11" s="64">
        <v>-73905</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-219570</v>
      </c>
      <c r="I13" s="64">
        <v>-119857</v>
      </c>
    </row>
    <row r="14" spans="1:9" ht="12.75" customHeight="1" x14ac:dyDescent="0.2">
      <c r="A14" s="224" t="s">
        <v>176</v>
      </c>
      <c r="B14" s="224"/>
      <c r="C14" s="224"/>
      <c r="D14" s="224"/>
      <c r="E14" s="224"/>
      <c r="F14" s="224"/>
      <c r="G14" s="63">
        <v>7</v>
      </c>
      <c r="H14" s="64">
        <v>488978</v>
      </c>
      <c r="I14" s="64">
        <v>512100</v>
      </c>
    </row>
    <row r="15" spans="1:9" ht="12.75" customHeight="1" x14ac:dyDescent="0.2">
      <c r="A15" s="224" t="s">
        <v>177</v>
      </c>
      <c r="B15" s="224"/>
      <c r="C15" s="224"/>
      <c r="D15" s="224"/>
      <c r="E15" s="224"/>
      <c r="F15" s="224"/>
      <c r="G15" s="63">
        <v>8</v>
      </c>
      <c r="H15" s="64">
        <v>-40954</v>
      </c>
      <c r="I15" s="64">
        <v>-316764</v>
      </c>
    </row>
    <row r="16" spans="1:9" ht="12.75" customHeight="1" x14ac:dyDescent="0.2">
      <c r="A16" s="224" t="s">
        <v>178</v>
      </c>
      <c r="B16" s="224"/>
      <c r="C16" s="224"/>
      <c r="D16" s="224"/>
      <c r="E16" s="224"/>
      <c r="F16" s="224"/>
      <c r="G16" s="63">
        <v>9</v>
      </c>
      <c r="H16" s="64">
        <v>1610</v>
      </c>
      <c r="I16" s="64">
        <v>-6241</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999066</v>
      </c>
      <c r="I18" s="66">
        <f>I8+I9</f>
        <v>1009167</v>
      </c>
    </row>
    <row r="19" spans="1:9" ht="12.75" customHeight="1" x14ac:dyDescent="0.2">
      <c r="A19" s="245" t="s">
        <v>180</v>
      </c>
      <c r="B19" s="245"/>
      <c r="C19" s="245"/>
      <c r="D19" s="245"/>
      <c r="E19" s="245"/>
      <c r="F19" s="245"/>
      <c r="G19" s="65">
        <v>12</v>
      </c>
      <c r="H19" s="66">
        <f>H20+H21+H22+H23</f>
        <v>2854146</v>
      </c>
      <c r="I19" s="66">
        <f>I20+I21+I22+I23</f>
        <v>992353</v>
      </c>
    </row>
    <row r="20" spans="1:9" ht="12.75" customHeight="1" x14ac:dyDescent="0.2">
      <c r="A20" s="224" t="s">
        <v>181</v>
      </c>
      <c r="B20" s="224"/>
      <c r="C20" s="224"/>
      <c r="D20" s="224"/>
      <c r="E20" s="224"/>
      <c r="F20" s="224"/>
      <c r="G20" s="63">
        <v>13</v>
      </c>
      <c r="H20" s="64">
        <v>1126502</v>
      </c>
      <c r="I20" s="64">
        <v>611942</v>
      </c>
    </row>
    <row r="21" spans="1:9" ht="12.75" customHeight="1" x14ac:dyDescent="0.2">
      <c r="A21" s="224" t="s">
        <v>182</v>
      </c>
      <c r="B21" s="224"/>
      <c r="C21" s="224"/>
      <c r="D21" s="224"/>
      <c r="E21" s="224"/>
      <c r="F21" s="224"/>
      <c r="G21" s="63">
        <v>14</v>
      </c>
      <c r="H21" s="64">
        <v>1686317</v>
      </c>
      <c r="I21" s="64">
        <v>448881</v>
      </c>
    </row>
    <row r="22" spans="1:9" ht="12.75" customHeight="1" x14ac:dyDescent="0.2">
      <c r="A22" s="224" t="s">
        <v>183</v>
      </c>
      <c r="B22" s="224"/>
      <c r="C22" s="224"/>
      <c r="D22" s="224"/>
      <c r="E22" s="224"/>
      <c r="F22" s="224"/>
      <c r="G22" s="63">
        <v>15</v>
      </c>
      <c r="H22" s="64">
        <v>0</v>
      </c>
      <c r="I22" s="64">
        <v>-70575</v>
      </c>
    </row>
    <row r="23" spans="1:9" ht="12.75" customHeight="1" x14ac:dyDescent="0.2">
      <c r="A23" s="224" t="s">
        <v>184</v>
      </c>
      <c r="B23" s="224"/>
      <c r="C23" s="224"/>
      <c r="D23" s="224"/>
      <c r="E23" s="224"/>
      <c r="F23" s="224"/>
      <c r="G23" s="63">
        <v>16</v>
      </c>
      <c r="H23" s="64">
        <v>41327</v>
      </c>
      <c r="I23" s="64">
        <v>2105</v>
      </c>
    </row>
    <row r="24" spans="1:9" ht="12.75" customHeight="1" x14ac:dyDescent="0.2">
      <c r="A24" s="241" t="s">
        <v>185</v>
      </c>
      <c r="B24" s="241"/>
      <c r="C24" s="241"/>
      <c r="D24" s="241"/>
      <c r="E24" s="241"/>
      <c r="F24" s="241"/>
      <c r="G24" s="65">
        <v>17</v>
      </c>
      <c r="H24" s="66">
        <f>H18+H19</f>
        <v>3853212</v>
      </c>
      <c r="I24" s="66">
        <f>I18+I19</f>
        <v>2001520</v>
      </c>
    </row>
    <row r="25" spans="1:9" ht="12.75" customHeight="1" x14ac:dyDescent="0.2">
      <c r="A25" s="190" t="s">
        <v>186</v>
      </c>
      <c r="B25" s="190"/>
      <c r="C25" s="190"/>
      <c r="D25" s="190"/>
      <c r="E25" s="190"/>
      <c r="F25" s="190"/>
      <c r="G25" s="63">
        <v>18</v>
      </c>
      <c r="H25" s="64">
        <v>-1339943</v>
      </c>
      <c r="I25" s="64">
        <v>-676560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2513269</v>
      </c>
      <c r="I27" s="66">
        <f>I24+I25+I26</f>
        <v>1324960</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-753070</v>
      </c>
      <c r="I36" s="67">
        <v>-2222239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-753070</v>
      </c>
      <c r="I41" s="68">
        <f>I36+I37+I38+I39+I40</f>
        <v>-2222239</v>
      </c>
    </row>
    <row r="42" spans="1:9" ht="29.45" customHeight="1" x14ac:dyDescent="0.2">
      <c r="A42" s="242" t="s">
        <v>203</v>
      </c>
      <c r="B42" s="242"/>
      <c r="C42" s="242"/>
      <c r="D42" s="242"/>
      <c r="E42" s="242"/>
      <c r="F42" s="242"/>
      <c r="G42" s="65">
        <v>34</v>
      </c>
      <c r="H42" s="68">
        <f>H35+H41</f>
        <v>-753070</v>
      </c>
      <c r="I42" s="68">
        <f>I35+I41</f>
        <v>-2222239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921154</v>
      </c>
      <c r="I46" s="67">
        <v>138888</v>
      </c>
    </row>
    <row r="47" spans="1:9" ht="12.75" customHeight="1" x14ac:dyDescent="0.2">
      <c r="A47" s="190" t="s">
        <v>208</v>
      </c>
      <c r="B47" s="190"/>
      <c r="C47" s="190"/>
      <c r="D47" s="190"/>
      <c r="E47" s="190"/>
      <c r="F47" s="190"/>
      <c r="G47" s="63">
        <v>38</v>
      </c>
      <c r="H47" s="67">
        <v>13272280</v>
      </c>
      <c r="I47" s="67">
        <v>0</v>
      </c>
    </row>
    <row r="48" spans="1:9" ht="22.15" customHeight="1" x14ac:dyDescent="0.2">
      <c r="A48" s="241" t="s">
        <v>209</v>
      </c>
      <c r="B48" s="241"/>
      <c r="C48" s="241"/>
      <c r="D48" s="241"/>
      <c r="E48" s="241"/>
      <c r="F48" s="241"/>
      <c r="G48" s="65">
        <v>39</v>
      </c>
      <c r="H48" s="68">
        <f>H44+H45+H46+H47</f>
        <v>14193434</v>
      </c>
      <c r="I48" s="68">
        <f>I44+I45+I46+I47</f>
        <v>138888</v>
      </c>
    </row>
    <row r="49" spans="1:9" ht="24.6" customHeight="1" x14ac:dyDescent="0.2">
      <c r="A49" s="190" t="s">
        <v>305</v>
      </c>
      <c r="B49" s="190"/>
      <c r="C49" s="190"/>
      <c r="D49" s="190"/>
      <c r="E49" s="190"/>
      <c r="F49" s="190"/>
      <c r="G49" s="63">
        <v>40</v>
      </c>
      <c r="H49" s="67">
        <v>-15268634</v>
      </c>
      <c r="I49" s="67">
        <v>-683000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-15268634</v>
      </c>
      <c r="I54" s="68">
        <f>I49+I50+I51+I52+I53</f>
        <v>-683000</v>
      </c>
    </row>
    <row r="55" spans="1:9" ht="29.45" customHeight="1" x14ac:dyDescent="0.2">
      <c r="A55" s="242" t="s">
        <v>215</v>
      </c>
      <c r="B55" s="242"/>
      <c r="C55" s="242"/>
      <c r="D55" s="242"/>
      <c r="E55" s="242"/>
      <c r="F55" s="242"/>
      <c r="G55" s="65">
        <v>46</v>
      </c>
      <c r="H55" s="68">
        <f>H48+H54</f>
        <v>-1075200</v>
      </c>
      <c r="I55" s="68">
        <f>I48+I54</f>
        <v>-544112</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684999</v>
      </c>
      <c r="I57" s="68">
        <f>I27+I42+I55+I56</f>
        <v>-1441391</v>
      </c>
    </row>
    <row r="58" spans="1:9" x14ac:dyDescent="0.2">
      <c r="A58" s="244" t="s">
        <v>218</v>
      </c>
      <c r="B58" s="244"/>
      <c r="C58" s="244"/>
      <c r="D58" s="244"/>
      <c r="E58" s="244"/>
      <c r="F58" s="244"/>
      <c r="G58" s="63">
        <v>49</v>
      </c>
      <c r="H58" s="67">
        <v>1050139</v>
      </c>
      <c r="I58" s="67">
        <v>1735138</v>
      </c>
    </row>
    <row r="59" spans="1:9" ht="31.15" customHeight="1" x14ac:dyDescent="0.2">
      <c r="A59" s="242" t="s">
        <v>219</v>
      </c>
      <c r="B59" s="242"/>
      <c r="C59" s="242"/>
      <c r="D59" s="242"/>
      <c r="E59" s="242"/>
      <c r="F59" s="242"/>
      <c r="G59" s="65">
        <v>50</v>
      </c>
      <c r="H59" s="68">
        <f>H57+H58</f>
        <v>1735138</v>
      </c>
      <c r="I59" s="68">
        <f>I57+I58</f>
        <v>293747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464</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462</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0"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37628020</v>
      </c>
      <c r="I7" s="33">
        <v>0</v>
      </c>
      <c r="J7" s="33">
        <v>0</v>
      </c>
      <c r="K7" s="33">
        <v>124295</v>
      </c>
      <c r="L7" s="33">
        <v>124295</v>
      </c>
      <c r="M7" s="33">
        <v>0</v>
      </c>
      <c r="N7" s="33">
        <v>0</v>
      </c>
      <c r="O7" s="33">
        <v>7104022</v>
      </c>
      <c r="P7" s="33">
        <v>0</v>
      </c>
      <c r="Q7" s="33">
        <v>0</v>
      </c>
      <c r="R7" s="33">
        <v>0</v>
      </c>
      <c r="S7" s="33">
        <v>0</v>
      </c>
      <c r="T7" s="33">
        <v>0</v>
      </c>
      <c r="U7" s="33">
        <v>-1788672</v>
      </c>
      <c r="V7" s="33">
        <v>0</v>
      </c>
      <c r="W7" s="34">
        <f>H7+I7+J7+K7-L7+M7+N7+O7+P7+Q7+R7+U7+V7+S7+T7</f>
        <v>42943370</v>
      </c>
      <c r="X7" s="33">
        <v>0</v>
      </c>
      <c r="Y7" s="34">
        <f>W7+X7</f>
        <v>42943370</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37628020</v>
      </c>
      <c r="I10" s="34">
        <f t="shared" ref="I10:Y10" si="2">I7+I8+I9</f>
        <v>0</v>
      </c>
      <c r="J10" s="34">
        <f t="shared" si="2"/>
        <v>0</v>
      </c>
      <c r="K10" s="34">
        <f>K7+K8+K9</f>
        <v>124295</v>
      </c>
      <c r="L10" s="34">
        <f t="shared" si="2"/>
        <v>124295</v>
      </c>
      <c r="M10" s="34">
        <f t="shared" si="2"/>
        <v>0</v>
      </c>
      <c r="N10" s="34">
        <f t="shared" si="2"/>
        <v>0</v>
      </c>
      <c r="O10" s="34">
        <f t="shared" si="2"/>
        <v>7104022</v>
      </c>
      <c r="P10" s="34">
        <f t="shared" si="2"/>
        <v>0</v>
      </c>
      <c r="Q10" s="34">
        <f t="shared" si="2"/>
        <v>0</v>
      </c>
      <c r="R10" s="34">
        <f t="shared" si="2"/>
        <v>0</v>
      </c>
      <c r="S10" s="34">
        <f t="shared" si="2"/>
        <v>0</v>
      </c>
      <c r="T10" s="34">
        <f t="shared" si="2"/>
        <v>0</v>
      </c>
      <c r="U10" s="34">
        <f t="shared" si="2"/>
        <v>-1788672</v>
      </c>
      <c r="V10" s="34">
        <f t="shared" si="2"/>
        <v>0</v>
      </c>
      <c r="W10" s="34">
        <f t="shared" si="2"/>
        <v>42943370</v>
      </c>
      <c r="X10" s="34">
        <f t="shared" si="2"/>
        <v>0</v>
      </c>
      <c r="Y10" s="34">
        <f t="shared" si="2"/>
        <v>42943370</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-296473</v>
      </c>
      <c r="W11" s="34">
        <f t="shared" ref="W11:W29" si="3">H11+I11+J11+K11-L11+M11+N11+O11+P11+Q11+R11+U11+V11+S11+T11</f>
        <v>-296473</v>
      </c>
      <c r="X11" s="33">
        <v>0</v>
      </c>
      <c r="Y11" s="34">
        <f t="shared" ref="Y11:Y29" si="4">W11+X11</f>
        <v>-296473</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-54808</v>
      </c>
      <c r="P13" s="35">
        <v>0</v>
      </c>
      <c r="Q13" s="35">
        <v>0</v>
      </c>
      <c r="R13" s="35">
        <v>0</v>
      </c>
      <c r="S13" s="33">
        <v>0</v>
      </c>
      <c r="T13" s="33">
        <v>0</v>
      </c>
      <c r="U13" s="33">
        <v>66839</v>
      </c>
      <c r="V13" s="33">
        <v>0</v>
      </c>
      <c r="W13" s="34">
        <f t="shared" si="3"/>
        <v>12031</v>
      </c>
      <c r="X13" s="33">
        <v>0</v>
      </c>
      <c r="Y13" s="34">
        <f t="shared" si="4"/>
        <v>12031</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-9277188</v>
      </c>
      <c r="I21" s="33">
        <v>9182676</v>
      </c>
      <c r="J21" s="33">
        <v>0</v>
      </c>
      <c r="K21" s="33">
        <v>0</v>
      </c>
      <c r="L21" s="33">
        <v>0</v>
      </c>
      <c r="M21" s="33">
        <v>0</v>
      </c>
      <c r="N21" s="33">
        <v>0</v>
      </c>
      <c r="O21" s="33">
        <v>0</v>
      </c>
      <c r="P21" s="33">
        <v>0</v>
      </c>
      <c r="Q21" s="33">
        <v>0</v>
      </c>
      <c r="R21" s="33">
        <v>0</v>
      </c>
      <c r="S21" s="33">
        <v>0</v>
      </c>
      <c r="T21" s="33">
        <v>0</v>
      </c>
      <c r="U21" s="33">
        <v>94512</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9182676</v>
      </c>
      <c r="J30" s="36">
        <f t="shared" si="5"/>
        <v>0</v>
      </c>
      <c r="K30" s="36">
        <f t="shared" si="5"/>
        <v>124295</v>
      </c>
      <c r="L30" s="36">
        <f t="shared" si="5"/>
        <v>124295</v>
      </c>
      <c r="M30" s="36">
        <f t="shared" si="5"/>
        <v>0</v>
      </c>
      <c r="N30" s="36">
        <f t="shared" si="5"/>
        <v>0</v>
      </c>
      <c r="O30" s="36">
        <f t="shared" si="5"/>
        <v>7049214</v>
      </c>
      <c r="P30" s="36">
        <f t="shared" si="5"/>
        <v>0</v>
      </c>
      <c r="Q30" s="36">
        <f t="shared" si="5"/>
        <v>0</v>
      </c>
      <c r="R30" s="36">
        <f t="shared" si="5"/>
        <v>0</v>
      </c>
      <c r="S30" s="36">
        <f t="shared" si="5"/>
        <v>0</v>
      </c>
      <c r="T30" s="36">
        <f t="shared" si="5"/>
        <v>0</v>
      </c>
      <c r="U30" s="36">
        <f t="shared" si="5"/>
        <v>-1627321</v>
      </c>
      <c r="V30" s="36">
        <f t="shared" si="5"/>
        <v>-296473</v>
      </c>
      <c r="W30" s="36">
        <f t="shared" si="5"/>
        <v>42658928</v>
      </c>
      <c r="X30" s="36">
        <f t="shared" si="5"/>
        <v>0</v>
      </c>
      <c r="Y30" s="36">
        <f t="shared" si="5"/>
        <v>42658928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-54808</v>
      </c>
      <c r="P32" s="34">
        <f t="shared" si="6"/>
        <v>0</v>
      </c>
      <c r="Q32" s="34">
        <f t="shared" si="6"/>
        <v>0</v>
      </c>
      <c r="R32" s="34">
        <f t="shared" si="6"/>
        <v>0</v>
      </c>
      <c r="S32" s="34">
        <f t="shared" ref="S32:T32" si="7">SUM(S12:S20)</f>
        <v>0</v>
      </c>
      <c r="T32" s="34">
        <f t="shared" si="7"/>
        <v>0</v>
      </c>
      <c r="U32" s="34">
        <f t="shared" si="6"/>
        <v>66839</v>
      </c>
      <c r="V32" s="34">
        <f t="shared" si="6"/>
        <v>0</v>
      </c>
      <c r="W32" s="34">
        <f t="shared" si="6"/>
        <v>12031</v>
      </c>
      <c r="X32" s="34">
        <f t="shared" si="6"/>
        <v>0</v>
      </c>
      <c r="Y32" s="34">
        <f t="shared" si="6"/>
        <v>12031</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-54808</v>
      </c>
      <c r="P33" s="34">
        <f t="shared" si="8"/>
        <v>0</v>
      </c>
      <c r="Q33" s="34">
        <f t="shared" si="8"/>
        <v>0</v>
      </c>
      <c r="R33" s="34">
        <f t="shared" si="8"/>
        <v>0</v>
      </c>
      <c r="S33" s="34">
        <f t="shared" ref="S33:T33" si="9">S11+S32</f>
        <v>0</v>
      </c>
      <c r="T33" s="34">
        <f t="shared" si="9"/>
        <v>0</v>
      </c>
      <c r="U33" s="34">
        <f t="shared" si="8"/>
        <v>66839</v>
      </c>
      <c r="V33" s="34">
        <f t="shared" si="8"/>
        <v>-296473</v>
      </c>
      <c r="W33" s="34">
        <f t="shared" si="8"/>
        <v>-284442</v>
      </c>
      <c r="X33" s="34">
        <f t="shared" si="8"/>
        <v>0</v>
      </c>
      <c r="Y33" s="34">
        <f t="shared" si="8"/>
        <v>-284442</v>
      </c>
    </row>
    <row r="34" spans="1:25" ht="30.75" customHeight="1" x14ac:dyDescent="0.2">
      <c r="A34" s="276" t="s">
        <v>427</v>
      </c>
      <c r="B34" s="276"/>
      <c r="C34" s="276"/>
      <c r="D34" s="276"/>
      <c r="E34" s="276"/>
      <c r="F34" s="276"/>
      <c r="G34" s="8">
        <v>27</v>
      </c>
      <c r="H34" s="36">
        <f>SUM(H21:H29)</f>
        <v>-9277188</v>
      </c>
      <c r="I34" s="36">
        <f t="shared" ref="I34:Y34" si="10">SUM(I21:I29)</f>
        <v>9182676</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94512</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9182676</v>
      </c>
      <c r="J36" s="33">
        <v>0</v>
      </c>
      <c r="K36" s="33">
        <v>124295</v>
      </c>
      <c r="L36" s="33">
        <v>124295</v>
      </c>
      <c r="M36" s="33">
        <v>0</v>
      </c>
      <c r="N36" s="33">
        <v>0</v>
      </c>
      <c r="O36" s="33">
        <v>7049214</v>
      </c>
      <c r="P36" s="33">
        <v>0</v>
      </c>
      <c r="Q36" s="33">
        <v>0</v>
      </c>
      <c r="R36" s="33">
        <v>0</v>
      </c>
      <c r="S36" s="33">
        <v>0</v>
      </c>
      <c r="T36" s="33">
        <v>0</v>
      </c>
      <c r="U36" s="33">
        <v>-1856956</v>
      </c>
      <c r="V36" s="33">
        <v>0</v>
      </c>
      <c r="W36" s="37">
        <f>H36+I36+J36+K36-L36+M36+N36+O36+P36+Q36+R36+U36+V36+S36+T36</f>
        <v>42725766</v>
      </c>
      <c r="X36" s="33">
        <v>0</v>
      </c>
      <c r="Y36" s="37">
        <f t="shared" ref="Y36:Y38" si="12">W36+X36</f>
        <v>42725766</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9182676</v>
      </c>
      <c r="J39" s="34">
        <f t="shared" si="14"/>
        <v>0</v>
      </c>
      <c r="K39" s="34">
        <f t="shared" si="14"/>
        <v>124295</v>
      </c>
      <c r="L39" s="34">
        <f t="shared" si="14"/>
        <v>124295</v>
      </c>
      <c r="M39" s="34">
        <f t="shared" si="14"/>
        <v>0</v>
      </c>
      <c r="N39" s="34">
        <f t="shared" si="14"/>
        <v>0</v>
      </c>
      <c r="O39" s="34">
        <f t="shared" si="14"/>
        <v>7049214</v>
      </c>
      <c r="P39" s="34">
        <f t="shared" si="14"/>
        <v>0</v>
      </c>
      <c r="Q39" s="34">
        <f t="shared" si="14"/>
        <v>0</v>
      </c>
      <c r="R39" s="34">
        <f t="shared" si="14"/>
        <v>0</v>
      </c>
      <c r="S39" s="34">
        <f t="shared" si="14"/>
        <v>0</v>
      </c>
      <c r="T39" s="34">
        <f t="shared" si="14"/>
        <v>0</v>
      </c>
      <c r="U39" s="34">
        <f t="shared" si="14"/>
        <v>-1856956</v>
      </c>
      <c r="V39" s="34">
        <f t="shared" si="14"/>
        <v>0</v>
      </c>
      <c r="W39" s="34">
        <f t="shared" si="14"/>
        <v>42725766</v>
      </c>
      <c r="X39" s="34">
        <f t="shared" si="14"/>
        <v>0</v>
      </c>
      <c r="Y39" s="34">
        <f t="shared" si="14"/>
        <v>42725766</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-126410</v>
      </c>
      <c r="W40" s="37">
        <f t="shared" ref="W40:W58" si="15">H40+I40+J40+K40-L40+M40+N40+O40+P40+Q40+R40+U40+V40+S40+T40</f>
        <v>-126410</v>
      </c>
      <c r="X40" s="33">
        <v>0</v>
      </c>
      <c r="Y40" s="37">
        <f t="shared" ref="Y40:Y58" si="16">W40+X40</f>
        <v>-126410</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-54808</v>
      </c>
      <c r="P42" s="35">
        <v>0</v>
      </c>
      <c r="Q42" s="35">
        <v>0</v>
      </c>
      <c r="R42" s="35">
        <v>0</v>
      </c>
      <c r="S42" s="33">
        <v>0</v>
      </c>
      <c r="T42" s="33">
        <v>0</v>
      </c>
      <c r="U42" s="33">
        <v>0</v>
      </c>
      <c r="V42" s="33">
        <v>0</v>
      </c>
      <c r="W42" s="37">
        <f t="shared" si="15"/>
        <v>-54808</v>
      </c>
      <c r="X42" s="33">
        <v>0</v>
      </c>
      <c r="Y42" s="37">
        <f t="shared" si="16"/>
        <v>-54808</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9182676</v>
      </c>
      <c r="J59" s="36">
        <f t="shared" si="17"/>
        <v>0</v>
      </c>
      <c r="K59" s="36">
        <f t="shared" si="17"/>
        <v>124295</v>
      </c>
      <c r="L59" s="36">
        <f t="shared" si="17"/>
        <v>124295</v>
      </c>
      <c r="M59" s="36">
        <f t="shared" si="17"/>
        <v>0</v>
      </c>
      <c r="N59" s="36">
        <f t="shared" si="17"/>
        <v>0</v>
      </c>
      <c r="O59" s="36">
        <f t="shared" si="17"/>
        <v>6994406</v>
      </c>
      <c r="P59" s="36">
        <f t="shared" si="17"/>
        <v>0</v>
      </c>
      <c r="Q59" s="36">
        <f t="shared" si="17"/>
        <v>0</v>
      </c>
      <c r="R59" s="36">
        <f t="shared" si="17"/>
        <v>0</v>
      </c>
      <c r="S59" s="36">
        <f t="shared" si="17"/>
        <v>0</v>
      </c>
      <c r="T59" s="36">
        <f t="shared" si="17"/>
        <v>0</v>
      </c>
      <c r="U59" s="36">
        <f t="shared" si="17"/>
        <v>-1856956</v>
      </c>
      <c r="V59" s="36">
        <f t="shared" si="17"/>
        <v>-126410</v>
      </c>
      <c r="W59" s="36">
        <f t="shared" si="17"/>
        <v>42544548</v>
      </c>
      <c r="X59" s="36">
        <f t="shared" si="17"/>
        <v>0</v>
      </c>
      <c r="Y59" s="36">
        <f t="shared" si="17"/>
        <v>42544548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-54808</v>
      </c>
      <c r="P61" s="37">
        <f t="shared" si="18"/>
        <v>0</v>
      </c>
      <c r="Q61" s="37">
        <f t="shared" si="18"/>
        <v>0</v>
      </c>
      <c r="R61" s="37">
        <f t="shared" si="18"/>
        <v>0</v>
      </c>
      <c r="S61" s="37">
        <f t="shared" ref="S61:T61" si="19">SUM(S41:S49)</f>
        <v>0</v>
      </c>
      <c r="T61" s="37">
        <f t="shared" si="19"/>
        <v>0</v>
      </c>
      <c r="U61" s="37">
        <f t="shared" si="18"/>
        <v>0</v>
      </c>
      <c r="V61" s="37">
        <f t="shared" si="18"/>
        <v>0</v>
      </c>
      <c r="W61" s="37">
        <f t="shared" si="18"/>
        <v>-54808</v>
      </c>
      <c r="X61" s="37">
        <f t="shared" si="18"/>
        <v>0</v>
      </c>
      <c r="Y61" s="37">
        <f t="shared" si="18"/>
        <v>-54808</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-54808</v>
      </c>
      <c r="P62" s="37">
        <f t="shared" si="20"/>
        <v>0</v>
      </c>
      <c r="Q62" s="37">
        <f t="shared" si="20"/>
        <v>0</v>
      </c>
      <c r="R62" s="37">
        <f t="shared" si="20"/>
        <v>0</v>
      </c>
      <c r="S62" s="37">
        <f t="shared" ref="S62:T62" si="21">S40+S61</f>
        <v>0</v>
      </c>
      <c r="T62" s="37">
        <f t="shared" si="21"/>
        <v>0</v>
      </c>
      <c r="U62" s="37">
        <f t="shared" si="20"/>
        <v>0</v>
      </c>
      <c r="V62" s="37">
        <f t="shared" si="20"/>
        <v>-126410</v>
      </c>
      <c r="W62" s="37">
        <f t="shared" si="20"/>
        <v>-181218</v>
      </c>
      <c r="X62" s="37">
        <f t="shared" si="20"/>
        <v>0</v>
      </c>
      <c r="Y62" s="37">
        <f t="shared" si="20"/>
        <v>-181218</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2025-02-21T12:13:55Z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