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<sst xmlns="http://schemas.openxmlformats.org/spreadsheetml/2006/main" count="396" uniqueCount="342">
  <si>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</si>
  <si>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</si>
  <si>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</si>
  <si>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</si>
  <si>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</si>
  <si>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</si>
  <si>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</si>
  <si>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</si>
  <si>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</si>
  <si>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</si>
  <si>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</si>
  <si>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</si>
  <si>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</si>
  <si>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</si>
  <si>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</si>
  <si>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</si>
  <si>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</si>
  <si>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</si>
  <si>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</si>
  <si>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</si>
  <si>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</si>
  <si>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</si>
  <si>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</si>
  <si>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</si>
  <si>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</si>
  <si>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</si>
  <si>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</si>
  <si>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</si>
  <si>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</si>
  <si>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</si>
  <si>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</si>
  <si>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</si>
  <si>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</si>
  <si>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</si>
  <si>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</si>
  <si>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</si>
  <si>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</si>
  <si>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</si>
  <si>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</si>
  <si>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</si>
  <si>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</si>
  <si>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</si>
  <si>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</si>
  <si>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</si>
  <si>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</si>
  <si>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</si>
  <si>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</si>
  <si>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</si>
  <si>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</si>
  <si>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</si>
  <si>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</si>
  <si>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</si>
  <si>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</si>
  <si>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</si>
  <si>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</si>
  <si>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</si>
  <si>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</si>
  <si>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</si>
  <si>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</si>
  <si>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</si>
  <si>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</si>
  <si>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</si>
  <si>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</si>
  <si>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</si>
  <si>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</si>
  <si>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</si>
  <si>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</si>
  <si>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</si>
  <si>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</si>
  <si>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</si>
  <si>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</si>
  <si>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</si>
  <si>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</si>
  <si>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</si>
  <si>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</si>
  <si>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</si>
  <si>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</si>
  <si>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</si>
  <si>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</si>
  <si>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</si>
  <si>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</si>
  <si>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</si>
  <si>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</si>
  <si>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</si>
  <si>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</si>
  <si>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</si>
  <si>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</si>
  <si>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</si>
  <si>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</si>
  <si>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</si>
  <si>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</si>
  <si>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</si>
  <si>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</si>
  <si>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</si>
  <si>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</si>
  <si>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</si>
  <si>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</si>
  <si>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</si>
  <si>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</si>
  <si>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</si>
  <si>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</si>
  <si>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</si>
  <si>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</si>
  <si>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</si>
  <si>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</si>
  <si>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</si>
  <si>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</si>
  <si>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</si>
  <si>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</si>
  <si>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</si>
  <si>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</si>
  <si>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</si>
  <si>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</si>
  <si>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</si>
  <si>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</si>
  <si>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</si>
  <si>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</si>
  <si>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</si>
  <si>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</si>
  <si>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</si>
  <si>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</si>
  <si>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</si>
  <si>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</si>
  <si>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</si>
  <si>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</si>
  <si>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</si>
  <si>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</si>
  <si>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</si>
  <si>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</si>
  <si>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</si>
  <si>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</si>
  <si>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</si>
  <si>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</si>
  <si>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</si>
  <si>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</si>
  <si>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</si>
  <si>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</si>
  <si>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</si>
  <si>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</si>
  <si>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</si>
  <si>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</si>
  <si>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</si>
  <si>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</si>
  <si>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</si>
  <si>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</si>
  <si>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</si>
  <si>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</si>
  <si>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</si>
  <si>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</si>
  <si>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</si>
  <si>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</si>
  <si>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</si>
  <si>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</si>
  <si>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</si>
  <si>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</si>
  <si>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</si>
  <si>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</si>
  <si>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</si>
  <si>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</si>
  <si>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</si>
  <si>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</si>
  <si>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</si>
  <si>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</si>
  <si>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</si>
  <si>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</si>
  <si>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</si>
  <si>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</si>
  <si>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</si>
  <si>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</si>
  <si>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</si>
  <si>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</si>
  <si>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</si>
  <si>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</si>
  <si>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</si>
  <si>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</si>
  <si>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</si>
  <si>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</si>
  <si>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</si>
  <si>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</si>
  <si>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</si>
  <si>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</si>
  <si>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</si>
  <si>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</si>
  <si>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</si>
  <si>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</si>
  <si>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</si>
  <si>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</si>
  <si>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</si>
  <si>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</si>
  <si>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</si>
  <si>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</si>
  <si>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</si>
  <si>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</si>
  <si>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</si>
  <si>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</si>
  <si>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</si>
  <si>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</si>
  <si>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</si>
  <si>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</si>
  <si>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</si>
  <si>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</si>
  <si>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</si>
  <si>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</si>
  <si>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</si>
  <si>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</si>
  <si>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</si>
  <si>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</si>
  <si>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</si>
  <si>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</si>
  <si>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</si>
  <si>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</si>
  <si>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</si>
  <si>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</si>
  <si>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</si>
  <si>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</si>
  <si>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</si>
  <si>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</si>
  <si>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</si>
  <si>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</si>
  <si>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</si>
  <si>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</si>
  <si>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</si>
  <si>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</si>
  <si>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</si>
  <si>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</si>
  <si>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</si>
  <si>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</si>
  <si>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</si>
  <si>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</si>
  <si>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</si>
  <si>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</si>
  <si>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</si>
  <si>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</si>
  <si>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</si>
  <si>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</si>
  <si>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</si>
  <si>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</si>
  <si>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</si>
  <si>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</si>
  <si>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</si>
  <si>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</si>
  <si>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</si>
  <si>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</si>
  <si>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</si>
  <si>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</si>
  <si>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</si>
  <si>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</si>
  <si>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</si>
  <si>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</si>
  <si>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</si>
  <si>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</si>
  <si>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</si>
  <si>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</si>
  <si>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</si>
  <si>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</si>
  <si>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</si>
  <si>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</si>
  <si>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</si>
  <si>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</si>
  <si>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</si>
  <si>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</si>
  <si>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</si>
  <si>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</si>
  <si>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</si>
  <si>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</si>
  <si>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</si>
  <si>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</si>
  <si>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</si>
  <si>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</si>
  <si>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</si>
  <si>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</si>
  <si>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</si>
  <si>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</si>
  <si>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</si>
  <si>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</si>
  <si>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</si>
  <si>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</si>
  <si>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</si>
  <si>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</si>
  <si>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</si>
  <si>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</si>
  <si>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</si>
  <si>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</si>
  <si>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</si>
  <si>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</si>
  <si>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</si>
  <si>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</si>
  <si>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</si>
  <si>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</si>
  <si>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</si>
  <si>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</si>
  <si>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</si>
  <si>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</si>
  <si>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</si>
  <si>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</si>
  <si>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</si>
  <si>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</si>
  <si>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</si>
  <si>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</si>
  <si>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</si>
  <si>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</si>
  <si>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</si>
  <si>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</si>
  <si>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</si>
  <si>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</si>
  <si>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</si>
  <si>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</si>
  <si>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</si>
  <si>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</si>
  <si>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</si>
  <si>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</si>
  <si>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</si>
  <si>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</si>
  <si>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</si>
  <si>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</si>
  <si>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</si>
  <si>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</si>
  <si>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</si>
  <si>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</si>
  <si>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</si>
  <si>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</si>
  <si>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</si>
  <si>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</si>
  <si>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</si>
  <si>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</si>
  <si>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</si>
  <si>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</si>
  <si>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</si>
  <si>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</si>
  <si>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</si>
  <si>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</si>
  <si>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</si>
  <si>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</si>
  <si>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</si>
  <si>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</si>
  <si>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</si>
  <si>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1. Financijski izvještaji (bilanca, račun dobiti i gubitka, izvještaj o novčanom tijeku, izvještaj o promjenama</t>
  </si>
  <si>
    <t>1.1.2016.</t>
  </si>
  <si>
    <t>ĐURO ĐAKOVIĆ Grupa d.d.</t>
  </si>
  <si>
    <t>Obveznik: ĐURO ĐAKOVIĆ Grupa d.d.</t>
  </si>
  <si>
    <t>stanje na dan 31.12.2016.</t>
  </si>
  <si>
    <t>u razdoblju 1.1.2016. do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</si>
</sst>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246</v>
      </c>
      <c r="B1" s="190"/>
      <c r="C1" s="19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2" t="s">
        <v>247</v>
      </c>
      <c r="B2" s="143"/>
      <c r="C2" s="143"/>
      <c r="D2" s="144"/>
      <c r="E2" s="117" t="s">
        <v>337</v>
      </c>
      <c r="F2" s="12"/>
      <c r="G2" s="13" t="s">
        <v>248</v>
      </c>
      <c r="H2" s="117">
        <v>42735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5" t="s">
        <v>314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8" t="s">
        <v>249</v>
      </c>
      <c r="B6" s="149"/>
      <c r="C6" s="140" t="s">
        <v>319</v>
      </c>
      <c r="D6" s="141"/>
      <c r="E6" s="152"/>
      <c r="F6" s="152"/>
      <c r="G6" s="152"/>
      <c r="H6" s="152"/>
      <c r="I6" s="121"/>
      <c r="J6" s="10"/>
      <c r="K6" s="10"/>
      <c r="L6" s="10"/>
    </row>
    <row r="7" spans="1:12" ht="12.75">
      <c r="A7" s="93"/>
      <c r="B7" s="22"/>
      <c r="C7" s="24"/>
      <c r="D7" s="24"/>
      <c r="E7" s="152"/>
      <c r="F7" s="152"/>
      <c r="G7" s="152"/>
      <c r="H7" s="152"/>
      <c r="I7" s="121"/>
      <c r="J7" s="10"/>
      <c r="K7" s="10"/>
      <c r="L7" s="10"/>
    </row>
    <row r="8" spans="1:12" ht="12.75">
      <c r="A8" s="150" t="s">
        <v>250</v>
      </c>
      <c r="B8" s="151"/>
      <c r="C8" s="140" t="s">
        <v>320</v>
      </c>
      <c r="D8" s="141"/>
      <c r="E8" s="152"/>
      <c r="F8" s="152"/>
      <c r="G8" s="152"/>
      <c r="H8" s="152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7" t="s">
        <v>251</v>
      </c>
      <c r="B10" s="138"/>
      <c r="C10" s="140">
        <v>58828286397</v>
      </c>
      <c r="D10" s="141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39"/>
      <c r="B11" s="138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8" t="s">
        <v>252</v>
      </c>
      <c r="B12" s="149"/>
      <c r="C12" s="153" t="s">
        <v>338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8" t="s">
        <v>253</v>
      </c>
      <c r="B14" s="149"/>
      <c r="C14" s="156">
        <v>35000</v>
      </c>
      <c r="D14" s="157"/>
      <c r="E14" s="24"/>
      <c r="F14" s="153" t="s">
        <v>321</v>
      </c>
      <c r="G14" s="154"/>
      <c r="H14" s="154"/>
      <c r="I14" s="155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8" t="s">
        <v>254</v>
      </c>
      <c r="B16" s="149"/>
      <c r="C16" s="153" t="s">
        <v>322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8" t="s">
        <v>255</v>
      </c>
      <c r="B18" s="149"/>
      <c r="C18" s="158" t="s">
        <v>323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8" t="s">
        <v>256</v>
      </c>
      <c r="B20" s="149"/>
      <c r="C20" s="158" t="s">
        <v>324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8" t="s">
        <v>257</v>
      </c>
      <c r="B22" s="149"/>
      <c r="C22" s="125">
        <v>396</v>
      </c>
      <c r="D22" s="153" t="s">
        <v>321</v>
      </c>
      <c r="E22" s="161"/>
      <c r="F22" s="162"/>
      <c r="G22" s="163"/>
      <c r="H22" s="164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8" t="s">
        <v>258</v>
      </c>
      <c r="B24" s="149"/>
      <c r="C24" s="125">
        <v>12</v>
      </c>
      <c r="D24" s="153" t="s">
        <v>325</v>
      </c>
      <c r="E24" s="161"/>
      <c r="F24" s="161"/>
      <c r="G24" s="162"/>
      <c r="H24" s="126" t="s">
        <v>259</v>
      </c>
      <c r="I24" s="127">
        <v>29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326</v>
      </c>
      <c r="I25" s="124"/>
      <c r="J25" s="10"/>
      <c r="K25" s="10"/>
      <c r="L25" s="10"/>
    </row>
    <row r="26" spans="1:12" ht="12.75">
      <c r="A26" s="148" t="s">
        <v>260</v>
      </c>
      <c r="B26" s="149"/>
      <c r="C26" s="129" t="s">
        <v>327</v>
      </c>
      <c r="D26" s="25"/>
      <c r="E26" s="130"/>
      <c r="F26" s="122"/>
      <c r="G26" s="165" t="s">
        <v>261</v>
      </c>
      <c r="H26" s="166"/>
      <c r="I26" s="131" t="s">
        <v>328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7" t="s">
        <v>262</v>
      </c>
      <c r="B28" s="168"/>
      <c r="C28" s="169"/>
      <c r="D28" s="169"/>
      <c r="E28" s="170" t="s">
        <v>263</v>
      </c>
      <c r="F28" s="171"/>
      <c r="G28" s="171"/>
      <c r="H28" s="172" t="s">
        <v>264</v>
      </c>
      <c r="I28" s="17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77"/>
      <c r="I30" s="178"/>
      <c r="J30" s="10"/>
      <c r="K30" s="10"/>
      <c r="L30" s="10"/>
    </row>
    <row r="31" spans="1:12" ht="12.75">
      <c r="A31" s="93"/>
      <c r="B31" s="22"/>
      <c r="C31" s="21"/>
      <c r="D31" s="179"/>
      <c r="E31" s="179"/>
      <c r="F31" s="179"/>
      <c r="G31" s="180"/>
      <c r="H31" s="16"/>
      <c r="I31" s="98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77"/>
      <c r="I32" s="178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77"/>
      <c r="I34" s="178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77"/>
      <c r="I36" s="178"/>
      <c r="J36" s="10"/>
      <c r="K36" s="10"/>
      <c r="L36" s="10"/>
    </row>
    <row r="37" spans="1:12" ht="12.75">
      <c r="A37" s="100"/>
      <c r="B37" s="30"/>
      <c r="C37" s="181"/>
      <c r="D37" s="182"/>
      <c r="E37" s="16"/>
      <c r="F37" s="181"/>
      <c r="G37" s="182"/>
      <c r="H37" s="16"/>
      <c r="I37" s="94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77"/>
      <c r="I38" s="178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77"/>
      <c r="I40" s="178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7" t="s">
        <v>265</v>
      </c>
      <c r="B44" s="185"/>
      <c r="C44" s="177"/>
      <c r="D44" s="178"/>
      <c r="E44" s="26"/>
      <c r="F44" s="195"/>
      <c r="G44" s="175"/>
      <c r="H44" s="175"/>
      <c r="I44" s="176"/>
      <c r="J44" s="10"/>
      <c r="K44" s="10"/>
      <c r="L44" s="10"/>
    </row>
    <row r="45" spans="1:12" ht="12.75">
      <c r="A45" s="100"/>
      <c r="B45" s="30"/>
      <c r="C45" s="181"/>
      <c r="D45" s="182"/>
      <c r="E45" s="16"/>
      <c r="F45" s="181"/>
      <c r="G45" s="183"/>
      <c r="H45" s="35"/>
      <c r="I45" s="104"/>
      <c r="J45" s="10"/>
      <c r="K45" s="10"/>
      <c r="L45" s="10"/>
    </row>
    <row r="46" spans="1:12" ht="12.75">
      <c r="A46" s="137" t="s">
        <v>266</v>
      </c>
      <c r="B46" s="185"/>
      <c r="C46" s="153" t="s">
        <v>332</v>
      </c>
      <c r="D46" s="184"/>
      <c r="E46" s="184"/>
      <c r="F46" s="184"/>
      <c r="G46" s="184"/>
      <c r="H46" s="184"/>
      <c r="I46" s="184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7" t="s">
        <v>268</v>
      </c>
      <c r="B48" s="185"/>
      <c r="C48" s="186" t="s">
        <v>334</v>
      </c>
      <c r="D48" s="187"/>
      <c r="E48" s="188"/>
      <c r="F48" s="16"/>
      <c r="G48" s="51" t="s">
        <v>269</v>
      </c>
      <c r="H48" s="186" t="s">
        <v>335</v>
      </c>
      <c r="I48" s="188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7" t="s">
        <v>255</v>
      </c>
      <c r="B50" s="185"/>
      <c r="C50" s="198" t="s">
        <v>329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8" t="s">
        <v>270</v>
      </c>
      <c r="B52" s="149"/>
      <c r="C52" s="133" t="s">
        <v>333</v>
      </c>
      <c r="D52" s="132"/>
      <c r="E52" s="132"/>
      <c r="F52" s="132"/>
      <c r="G52" s="132"/>
      <c r="H52" s="132"/>
      <c r="I52" s="134"/>
      <c r="J52" s="10"/>
      <c r="K52" s="10"/>
      <c r="L52" s="10"/>
    </row>
    <row r="53" spans="1:12" ht="12.75">
      <c r="A53" s="105"/>
      <c r="B53" s="20"/>
      <c r="C53" s="191" t="s">
        <v>271</v>
      </c>
      <c r="D53" s="191"/>
      <c r="E53" s="191"/>
      <c r="F53" s="191"/>
      <c r="G53" s="191"/>
      <c r="H53" s="19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9" t="s">
        <v>272</v>
      </c>
      <c r="C55" s="200"/>
      <c r="D55" s="200"/>
      <c r="E55" s="20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1" t="s">
        <v>336</v>
      </c>
      <c r="C56" s="202"/>
      <c r="D56" s="202"/>
      <c r="E56" s="202"/>
      <c r="F56" s="202"/>
      <c r="G56" s="202"/>
      <c r="H56" s="202"/>
      <c r="I56" s="203"/>
      <c r="J56" s="10"/>
      <c r="K56" s="10"/>
      <c r="L56" s="10"/>
    </row>
    <row r="57" spans="1:12" ht="12.75">
      <c r="A57" s="105"/>
      <c r="B57" s="201" t="s">
        <v>304</v>
      </c>
      <c r="C57" s="202"/>
      <c r="D57" s="202"/>
      <c r="E57" s="202"/>
      <c r="F57" s="202"/>
      <c r="G57" s="202"/>
      <c r="H57" s="202"/>
      <c r="I57" s="107"/>
      <c r="J57" s="10"/>
      <c r="K57" s="10"/>
      <c r="L57" s="10"/>
    </row>
    <row r="58" spans="1:12" ht="12.75">
      <c r="A58" s="105"/>
      <c r="B58" s="201" t="s">
        <v>305</v>
      </c>
      <c r="C58" s="202"/>
      <c r="D58" s="202"/>
      <c r="E58" s="202"/>
      <c r="F58" s="202"/>
      <c r="G58" s="202"/>
      <c r="H58" s="202"/>
      <c r="I58" s="203"/>
      <c r="J58" s="10"/>
      <c r="K58" s="10"/>
      <c r="L58" s="10"/>
    </row>
    <row r="59" spans="1:12" ht="12.75">
      <c r="A59" s="105"/>
      <c r="B59" s="201" t="s">
        <v>306</v>
      </c>
      <c r="C59" s="202"/>
      <c r="D59" s="202"/>
      <c r="E59" s="202"/>
      <c r="F59" s="202"/>
      <c r="G59" s="202"/>
      <c r="H59" s="202"/>
      <c r="I59" s="20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92" t="s">
        <v>275</v>
      </c>
      <c r="H62" s="193"/>
      <c r="I62" s="19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6"/>
      <c r="H63" s="197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view="pageBreakPreview" zoomScale="110" zoomScaleSheetLayoutView="110" zoomScalePageLayoutView="0" workbookViewId="0" topLeftCell="A46">
      <selection activeCell="K63" sqref="K63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2" width="10.28125" style="52" bestFit="1" customWidth="1"/>
    <col min="13" max="16384" width="9.140625" style="52" customWidth="1"/>
  </cols>
  <sheetData>
    <row r="1" spans="1:11" ht="12.75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340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3" t="s">
        <v>339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2.5">
      <c r="A4" s="246" t="s">
        <v>59</v>
      </c>
      <c r="B4" s="247"/>
      <c r="C4" s="247"/>
      <c r="D4" s="247"/>
      <c r="E4" s="247"/>
      <c r="F4" s="247"/>
      <c r="G4" s="247"/>
      <c r="H4" s="248"/>
      <c r="I4" s="58" t="s">
        <v>276</v>
      </c>
      <c r="J4" s="59" t="s">
        <v>315</v>
      </c>
      <c r="K4" s="60" t="s">
        <v>316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7">
        <v>2</v>
      </c>
      <c r="J5" s="56">
        <v>3</v>
      </c>
      <c r="K5" s="56">
        <v>4</v>
      </c>
    </row>
    <row r="6" spans="1:11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31"/>
      <c r="I7" s="3">
        <v>1</v>
      </c>
      <c r="J7" s="6"/>
      <c r="K7" s="6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53">
        <f>J9+J16+J26+J35+J39</f>
        <v>168328656</v>
      </c>
      <c r="K8" s="53">
        <f>K9+K16+K26+K35+K39</f>
        <v>263695022.92</v>
      </c>
    </row>
    <row r="9" spans="1:12" ht="12.75">
      <c r="A9" s="217" t="s">
        <v>204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38188</v>
      </c>
      <c r="K9" s="53">
        <f>SUM(K10:K15)</f>
        <v>153275.96000000008</v>
      </c>
      <c r="L9" s="136"/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/>
      <c r="K11" s="7"/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207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208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209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38188</v>
      </c>
      <c r="K15" s="7">
        <v>153275.96000000008</v>
      </c>
    </row>
    <row r="16" spans="1:11" ht="12.75">
      <c r="A16" s="217" t="s">
        <v>205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110756192</v>
      </c>
      <c r="K16" s="53">
        <f>SUM(K17:K25)</f>
        <v>191982067.05999997</v>
      </c>
    </row>
    <row r="17" spans="1:11" ht="12.75">
      <c r="A17" s="217" t="s">
        <v>210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7222038</v>
      </c>
      <c r="K17" s="7">
        <v>70065641.94</v>
      </c>
    </row>
    <row r="18" spans="1:11" ht="12.75">
      <c r="A18" s="217" t="s">
        <v>245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26891772</v>
      </c>
      <c r="K18" s="7">
        <v>52607228.22999999</v>
      </c>
    </row>
    <row r="19" spans="1:11" ht="12.75">
      <c r="A19" s="217" t="s">
        <v>211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/>
      <c r="K19" s="7"/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16726950</v>
      </c>
      <c r="K20" s="7">
        <v>65926530.449999996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59857454</v>
      </c>
      <c r="K23" s="7">
        <v>3327156.099999994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/>
      <c r="K24" s="7"/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57978</v>
      </c>
      <c r="K25" s="7">
        <v>55510.340000000004</v>
      </c>
    </row>
    <row r="26" spans="1:12" ht="12.75">
      <c r="A26" s="217" t="s">
        <v>189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53907005</v>
      </c>
      <c r="K26" s="53">
        <f>SUM(K27:K34)</f>
        <v>68483678.24</v>
      </c>
      <c r="L26" s="136"/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48668721</v>
      </c>
      <c r="K27" s="7">
        <v>49068721.109999985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4236124</v>
      </c>
      <c r="K28" s="7">
        <v>18605636.330000006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505862</v>
      </c>
      <c r="K29" s="7">
        <v>505862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458248</v>
      </c>
      <c r="K32" s="7">
        <v>266703.9299999986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38050</v>
      </c>
      <c r="K33" s="7">
        <v>36754.869999999995</v>
      </c>
    </row>
    <row r="34" spans="1:11" ht="12.75">
      <c r="A34" s="217" t="s">
        <v>182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183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3627271</v>
      </c>
      <c r="K35" s="53">
        <f>SUM(K36:K38)</f>
        <v>3076001.6599999997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3627271</v>
      </c>
      <c r="K37" s="7">
        <v>3076001.6599999997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184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/>
      <c r="K39" s="53"/>
    </row>
    <row r="40" spans="1:11" ht="12.75">
      <c r="A40" s="220" t="s">
        <v>238</v>
      </c>
      <c r="B40" s="221"/>
      <c r="C40" s="221"/>
      <c r="D40" s="221"/>
      <c r="E40" s="221"/>
      <c r="F40" s="221"/>
      <c r="G40" s="221"/>
      <c r="H40" s="222"/>
      <c r="I40" s="1">
        <v>34</v>
      </c>
      <c r="J40" s="53">
        <f>J41+J49+J56+J64</f>
        <v>218162537</v>
      </c>
      <c r="K40" s="53">
        <f>K41+K49+K56+K64</f>
        <v>275159490.07699996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1322906</v>
      </c>
      <c r="K41" s="53">
        <f>SUM(K42:K48)</f>
        <v>1886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1886</v>
      </c>
      <c r="K42" s="7">
        <v>1886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1321020</v>
      </c>
      <c r="K45" s="7"/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119183560</v>
      </c>
      <c r="K49" s="53">
        <f>SUM(K50:K55)</f>
        <v>136619582.537</v>
      </c>
    </row>
    <row r="50" spans="1:11" ht="12.75">
      <c r="A50" s="217" t="s">
        <v>199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74964261</v>
      </c>
      <c r="K50" s="7">
        <v>50598541.48</v>
      </c>
    </row>
    <row r="51" spans="1:11" ht="12.75">
      <c r="A51" s="217" t="s">
        <v>200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38269110</v>
      </c>
      <c r="K51" s="7">
        <v>66030690.78</v>
      </c>
    </row>
    <row r="52" spans="1:11" ht="12.75">
      <c r="A52" s="217" t="s">
        <v>201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202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110122</v>
      </c>
      <c r="K53" s="7">
        <v>109792.07699999993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1499236</v>
      </c>
      <c r="K54" s="7">
        <v>1280007.4099999995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4340831</v>
      </c>
      <c r="K55" s="53">
        <v>18600550.79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90917232</v>
      </c>
      <c r="K56" s="53">
        <f>SUM(K57:K63)</f>
        <v>128160594.16999999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90567232</v>
      </c>
      <c r="K58" s="7">
        <v>127460594.16999999</v>
      </c>
    </row>
    <row r="59" spans="1:11" ht="12.75">
      <c r="A59" s="217" t="s">
        <v>240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350000</v>
      </c>
      <c r="K62" s="7">
        <v>700000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/>
    </row>
    <row r="64" spans="1:11" ht="12.75">
      <c r="A64" s="217" t="s">
        <v>206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6738839</v>
      </c>
      <c r="K64" s="7">
        <v>10377427.36999999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18398567</v>
      </c>
      <c r="K65" s="7">
        <v>2871986.8499999996</v>
      </c>
    </row>
    <row r="66" spans="1:12" ht="12.75">
      <c r="A66" s="220" t="s">
        <v>239</v>
      </c>
      <c r="B66" s="221"/>
      <c r="C66" s="221"/>
      <c r="D66" s="221"/>
      <c r="E66" s="221"/>
      <c r="F66" s="221"/>
      <c r="G66" s="221"/>
      <c r="H66" s="222"/>
      <c r="I66" s="1">
        <v>60</v>
      </c>
      <c r="J66" s="53">
        <f>J7+J8+J40+J65</f>
        <v>404889760</v>
      </c>
      <c r="K66" s="53">
        <f>K7+K8+K40+K65</f>
        <v>541726499.847</v>
      </c>
      <c r="L66" s="135"/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09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3" t="s">
        <v>190</v>
      </c>
      <c r="B69" s="214"/>
      <c r="C69" s="214"/>
      <c r="D69" s="214"/>
      <c r="E69" s="214"/>
      <c r="F69" s="214"/>
      <c r="G69" s="214"/>
      <c r="H69" s="231"/>
      <c r="I69" s="3">
        <v>62</v>
      </c>
      <c r="J69" s="54">
        <f>J70+J71+J72+J78+J79+J82+J85</f>
        <v>173428140</v>
      </c>
      <c r="K69" s="54">
        <f>K70+K71+K72+K78+K79+K82+K85</f>
        <v>244677718.15999988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151933680</v>
      </c>
      <c r="K70" s="7">
        <v>151933680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12257035</v>
      </c>
      <c r="K71" s="7">
        <v>12257035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/>
      <c r="K73" s="7"/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939960</v>
      </c>
      <c r="K74" s="7">
        <v>939960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939960</v>
      </c>
      <c r="K75" s="7">
        <v>939960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/>
      <c r="K77" s="7"/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/>
      <c r="K78" s="7">
        <v>69632158.07</v>
      </c>
    </row>
    <row r="79" spans="1:11" ht="12.75">
      <c r="A79" s="217" t="s">
        <v>236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3654052</v>
      </c>
      <c r="K79" s="53">
        <f>K80-K81</f>
        <v>9237424.58</v>
      </c>
    </row>
    <row r="80" spans="1:11" ht="12.75">
      <c r="A80" s="228" t="s">
        <v>168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3654052</v>
      </c>
      <c r="K80" s="7">
        <v>9237424.58</v>
      </c>
    </row>
    <row r="81" spans="1:11" ht="12.75">
      <c r="A81" s="228" t="s">
        <v>169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/>
      <c r="K81" s="7"/>
    </row>
    <row r="82" spans="1:11" ht="12.75">
      <c r="A82" s="217" t="s">
        <v>237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5583373</v>
      </c>
      <c r="K82" s="53">
        <f>K83-K84</f>
        <v>1617420.5099998713</v>
      </c>
    </row>
    <row r="83" spans="1:11" ht="12.75">
      <c r="A83" s="228" t="s">
        <v>170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5583373</v>
      </c>
      <c r="K83" s="7">
        <v>1617420.5099998713</v>
      </c>
    </row>
    <row r="84" spans="1:11" ht="12.75">
      <c r="A84" s="228" t="s">
        <v>171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/>
      <c r="K84" s="7"/>
    </row>
    <row r="85" spans="1:11" ht="12.75">
      <c r="A85" s="217" t="s">
        <v>172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53">
        <f>SUM(J87:J89)</f>
        <v>15301</v>
      </c>
      <c r="K86" s="53">
        <f>SUM(K87:K89)</f>
        <v>20708.86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15301</v>
      </c>
      <c r="K87" s="7">
        <v>20708.86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53"/>
      <c r="K89" s="7"/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53">
        <f>SUM(J91:J99)</f>
        <v>139476090</v>
      </c>
      <c r="K90" s="53">
        <f>SUM(K91:K99)</f>
        <v>129239663.41000001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241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133735648</v>
      </c>
      <c r="K93" s="7">
        <v>108441532.81</v>
      </c>
    </row>
    <row r="94" spans="1:11" ht="12.75">
      <c r="A94" s="217" t="s">
        <v>242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243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244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5740442</v>
      </c>
      <c r="K98" s="7">
        <v>5513022.7299999995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>
        <v>15285107.87</v>
      </c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3">
        <f>SUM(J101:J112)</f>
        <v>91970229</v>
      </c>
      <c r="K100" s="53">
        <f>SUM(K101:K112)</f>
        <v>141975729.48000002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2281416</v>
      </c>
      <c r="K101" s="7">
        <v>21213424.490000006</v>
      </c>
    </row>
    <row r="102" spans="1:11" ht="12.75">
      <c r="A102" s="217" t="s">
        <v>241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7753746</v>
      </c>
      <c r="K103" s="7">
        <v>56602686.65000001</v>
      </c>
    </row>
    <row r="104" spans="1:11" ht="12.75">
      <c r="A104" s="217" t="s">
        <v>242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20432508</v>
      </c>
      <c r="K104" s="7">
        <v>7923752.8</v>
      </c>
    </row>
    <row r="105" spans="1:11" ht="12.75">
      <c r="A105" s="217" t="s">
        <v>243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60604651</v>
      </c>
      <c r="K105" s="7">
        <v>55627584.18000001</v>
      </c>
    </row>
    <row r="106" spans="1:11" ht="12.75">
      <c r="A106" s="217" t="s">
        <v>244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295288</v>
      </c>
      <c r="K108" s="7">
        <v>283800.63000000163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575292</v>
      </c>
      <c r="K109" s="7">
        <v>295851.07999999984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7"/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27328</v>
      </c>
      <c r="K112" s="7">
        <v>28629.649999999972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/>
      <c r="K113" s="7">
        <v>25812680.159999996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3">
        <f>J69+J86+J90+J100+J113</f>
        <v>404889760</v>
      </c>
      <c r="K114" s="53">
        <f>K69+K86+K90+K100+K113</f>
        <v>541726500.0699999</v>
      </c>
    </row>
    <row r="115" spans="1:11" ht="12.75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/>
      <c r="K115" s="8"/>
    </row>
    <row r="116" spans="1:11" ht="12.75">
      <c r="A116" s="209" t="s">
        <v>307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185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308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70:K70 J72:K77 J79:K84 J86:K115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Q32" sqref="Q3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 customHeight="1">
      <c r="A2" s="249" t="s">
        <v>341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63" t="s">
        <v>339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3.25">
      <c r="A4" s="264" t="s">
        <v>59</v>
      </c>
      <c r="B4" s="264"/>
      <c r="C4" s="264"/>
      <c r="D4" s="264"/>
      <c r="E4" s="264"/>
      <c r="F4" s="264"/>
      <c r="G4" s="264"/>
      <c r="H4" s="264"/>
      <c r="I4" s="58" t="s">
        <v>277</v>
      </c>
      <c r="J4" s="265" t="s">
        <v>315</v>
      </c>
      <c r="K4" s="265"/>
      <c r="L4" s="265" t="s">
        <v>316</v>
      </c>
      <c r="M4" s="265"/>
    </row>
    <row r="5" spans="1:13" ht="22.5">
      <c r="A5" s="264"/>
      <c r="B5" s="264"/>
      <c r="C5" s="264"/>
      <c r="D5" s="264"/>
      <c r="E5" s="264"/>
      <c r="F5" s="264"/>
      <c r="G5" s="264"/>
      <c r="H5" s="264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31"/>
      <c r="I7" s="3">
        <v>111</v>
      </c>
      <c r="J7" s="54">
        <f>SUM(J8:J9)</f>
        <v>178705053</v>
      </c>
      <c r="K7" s="54">
        <f>SUM(K8:K9)</f>
        <v>33771101</v>
      </c>
      <c r="L7" s="54">
        <f>SUM(L8:L9)</f>
        <v>334627738.03</v>
      </c>
      <c r="M7" s="54">
        <f>SUM(M8:M9)</f>
        <v>72019859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147032225</v>
      </c>
      <c r="K8" s="7">
        <v>30515519</v>
      </c>
      <c r="L8" s="7">
        <v>321945619.14</v>
      </c>
      <c r="M8" s="7">
        <v>67755077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31672828</v>
      </c>
      <c r="K9" s="7">
        <v>3255582</v>
      </c>
      <c r="L9" s="7">
        <v>12682118.89</v>
      </c>
      <c r="M9" s="7">
        <v>4264782</v>
      </c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3">
        <f>J11+J12+J16+J20+J21+J22+J25+J26</f>
        <v>178939148</v>
      </c>
      <c r="K10" s="53">
        <f>K11+K12+K16+K20+K21+K22+K25+K26</f>
        <v>42277975</v>
      </c>
      <c r="L10" s="53">
        <f>L11+L12+L16+L20+L21+L22+L25+L26</f>
        <v>336408294.51</v>
      </c>
      <c r="M10" s="53">
        <f>M11+M12+M16+M20+M21+M22+M25+M26</f>
        <v>74953756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3">
        <f>SUM(J13:J15)</f>
        <v>154236983</v>
      </c>
      <c r="K12" s="53">
        <f>SUM(K13:K15)</f>
        <v>37075279</v>
      </c>
      <c r="L12" s="53">
        <f>SUM(L13:L15)</f>
        <v>272441487.43</v>
      </c>
      <c r="M12" s="53">
        <f>SUM(M13:M15)</f>
        <v>71200986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3689452</v>
      </c>
      <c r="K13" s="7">
        <v>1136200</v>
      </c>
      <c r="L13" s="7">
        <v>1547727.52</v>
      </c>
      <c r="M13" s="7">
        <v>470651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144081528</v>
      </c>
      <c r="K14" s="7">
        <v>34901619</v>
      </c>
      <c r="L14" s="7">
        <v>265186983.87</v>
      </c>
      <c r="M14" s="7">
        <v>69804616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6466003</v>
      </c>
      <c r="K15" s="7">
        <v>1037460</v>
      </c>
      <c r="L15" s="7">
        <v>5706776.039999999</v>
      </c>
      <c r="M15" s="7">
        <v>925719</v>
      </c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3">
        <f>SUM(J17:J19)</f>
        <v>6426123</v>
      </c>
      <c r="K16" s="53">
        <f>SUM(K17:K19)</f>
        <v>1538754</v>
      </c>
      <c r="L16" s="53">
        <f>SUM(L17:L19)</f>
        <v>5880125.9799999995</v>
      </c>
      <c r="M16" s="53">
        <f>SUM(M17:M19)</f>
        <v>1419849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3990080</v>
      </c>
      <c r="K17" s="7">
        <v>1301622</v>
      </c>
      <c r="L17" s="7">
        <v>3653546.9473637757</v>
      </c>
      <c r="M17" s="7">
        <v>882122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1448798</v>
      </c>
      <c r="K18" s="7">
        <v>1167</v>
      </c>
      <c r="L18" s="7">
        <v>1326602.852636224</v>
      </c>
      <c r="M18" s="7">
        <v>320299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987245</v>
      </c>
      <c r="K19" s="7">
        <v>235965</v>
      </c>
      <c r="L19" s="7">
        <v>899976.1799999999</v>
      </c>
      <c r="M19" s="7">
        <v>217428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3765417</v>
      </c>
      <c r="K20" s="7">
        <v>1020250</v>
      </c>
      <c r="L20" s="7">
        <v>7225849.38</v>
      </c>
      <c r="M20" s="7">
        <v>2211808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9668260</v>
      </c>
      <c r="K21" s="7">
        <v>2318023</v>
      </c>
      <c r="L21" s="7">
        <v>50664516.25000001</v>
      </c>
      <c r="M21" s="7">
        <v>107915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156.51</v>
      </c>
      <c r="M22" s="53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>
        <v>156.51</v>
      </c>
      <c r="M24" s="7"/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/>
      <c r="K25" s="7"/>
      <c r="L25" s="7">
        <v>5407.96</v>
      </c>
      <c r="M25" s="7">
        <v>5408</v>
      </c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4842365</v>
      </c>
      <c r="K26" s="7">
        <v>325669</v>
      </c>
      <c r="L26" s="7">
        <v>190751</v>
      </c>
      <c r="M26" s="7">
        <v>7790</v>
      </c>
    </row>
    <row r="27" spans="1:13" ht="12.75">
      <c r="A27" s="220" t="s">
        <v>212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3">
        <f>SUM(J28:J32)</f>
        <v>11724150</v>
      </c>
      <c r="K27" s="53">
        <f>SUM(K28:K32)</f>
        <v>2481710</v>
      </c>
      <c r="L27" s="53">
        <f>SUM(L28:L32)</f>
        <v>13192557.11</v>
      </c>
      <c r="M27" s="53">
        <f>SUM(M28:M32)</f>
        <v>3373102</v>
      </c>
    </row>
    <row r="28" spans="1:13" ht="12.75">
      <c r="A28" s="220" t="s">
        <v>330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10759985</v>
      </c>
      <c r="K28" s="7">
        <v>1810726</v>
      </c>
      <c r="L28" s="7">
        <v>9850091.379999999</v>
      </c>
      <c r="M28" s="7">
        <v>2964579</v>
      </c>
    </row>
    <row r="29" spans="1:13" ht="12.75">
      <c r="A29" s="220" t="s">
        <v>331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964165</v>
      </c>
      <c r="K29" s="7">
        <v>670984</v>
      </c>
      <c r="L29" s="7">
        <v>3342465.73</v>
      </c>
      <c r="M29" s="7">
        <v>408523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53"/>
      <c r="K30" s="7"/>
      <c r="L30" s="53"/>
      <c r="M30" s="7"/>
    </row>
    <row r="31" spans="1:13" ht="12.75">
      <c r="A31" s="220" t="s">
        <v>222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20" t="s">
        <v>213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3">
        <f>SUM(J34:J37)</f>
        <v>5906682</v>
      </c>
      <c r="K33" s="53">
        <f>SUM(K34:K37)</f>
        <v>2833521</v>
      </c>
      <c r="L33" s="53">
        <f>SUM(L34:L37)</f>
        <v>9794579.33</v>
      </c>
      <c r="M33" s="53">
        <f>SUM(M34:M37)</f>
        <v>2861409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653</v>
      </c>
      <c r="K34" s="7">
        <v>16</v>
      </c>
      <c r="L34" s="7">
        <v>85</v>
      </c>
      <c r="M34" s="7">
        <v>16</v>
      </c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5906029</v>
      </c>
      <c r="K35" s="7">
        <v>2833505</v>
      </c>
      <c r="L35" s="7">
        <v>9794494.33</v>
      </c>
      <c r="M35" s="7">
        <v>2861393</v>
      </c>
    </row>
    <row r="36" spans="1:13" ht="12.75">
      <c r="A36" s="220" t="s">
        <v>223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194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195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224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225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20" t="s">
        <v>214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3">
        <f>J7+J27+J38+J40</f>
        <v>190429203</v>
      </c>
      <c r="K42" s="53">
        <f>K7+K27+K38+K40</f>
        <v>36252811</v>
      </c>
      <c r="L42" s="53">
        <f>L7+L27+L38+L40</f>
        <v>347820295.14</v>
      </c>
      <c r="M42" s="53">
        <f>M7+M27+M38+M40</f>
        <v>75392961</v>
      </c>
    </row>
    <row r="43" spans="1:13" ht="12.75">
      <c r="A43" s="220" t="s">
        <v>215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3">
        <f>J10+J33+J39+J41</f>
        <v>184845830</v>
      </c>
      <c r="K43" s="53">
        <f>K10+K33+K39+K41</f>
        <v>45111496</v>
      </c>
      <c r="L43" s="53">
        <f>L10+L33+L39+L41</f>
        <v>346202873.84</v>
      </c>
      <c r="M43" s="53">
        <f>M10+M33+M39+M41</f>
        <v>77815165</v>
      </c>
    </row>
    <row r="44" spans="1:13" ht="12.75">
      <c r="A44" s="220" t="s">
        <v>234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3">
        <f>J42-J43</f>
        <v>5583373</v>
      </c>
      <c r="K44" s="53">
        <f>K42-K43</f>
        <v>-8858685</v>
      </c>
      <c r="L44" s="53">
        <f>L42-L43</f>
        <v>1617421.300000012</v>
      </c>
      <c r="M44" s="53">
        <f>M42-M43</f>
        <v>-2422204</v>
      </c>
    </row>
    <row r="45" spans="1:13" ht="12.75">
      <c r="A45" s="228" t="s">
        <v>217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3">
        <f>IF(J42&gt;J43,J42-J43,0)</f>
        <v>5583373</v>
      </c>
      <c r="K45" s="53">
        <f>IF(K42&gt;K43,K42-K43,0)</f>
        <v>0</v>
      </c>
      <c r="L45" s="53">
        <f>IF(L42&gt;L43,L42-L43,0)</f>
        <v>1617421.300000012</v>
      </c>
      <c r="M45" s="53">
        <f>IF(M42&gt;M43,M42-M43,0)</f>
        <v>0</v>
      </c>
    </row>
    <row r="46" spans="1:13" ht="12.75">
      <c r="A46" s="228" t="s">
        <v>218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3">
        <f>IF(J43&gt;J42,J43-J42,0)</f>
        <v>0</v>
      </c>
      <c r="K46" s="53">
        <f>IF(K43&gt;K42,K43-K42,0)</f>
        <v>8858685</v>
      </c>
      <c r="L46" s="53">
        <f>IF(L43&gt;L42,L43-L42,0)</f>
        <v>0</v>
      </c>
      <c r="M46" s="53">
        <f>IF(M43&gt;M42,M43-M42,0)</f>
        <v>2422204</v>
      </c>
    </row>
    <row r="47" spans="1:13" ht="12.75">
      <c r="A47" s="220" t="s">
        <v>216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20" t="s">
        <v>235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3">
        <f>J44-J47</f>
        <v>5583373</v>
      </c>
      <c r="K48" s="53">
        <f>K44-K47</f>
        <v>-8858685</v>
      </c>
      <c r="L48" s="53">
        <f>L44-L47</f>
        <v>1617421.300000012</v>
      </c>
      <c r="M48" s="53">
        <f>M44-M47</f>
        <v>-2422204</v>
      </c>
    </row>
    <row r="49" spans="1:13" ht="12.75">
      <c r="A49" s="228" t="s">
        <v>191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3">
        <f>IF(J48&gt;0,J48,0)</f>
        <v>5583373</v>
      </c>
      <c r="K49" s="53">
        <f>IF(K48&gt;0,K48,0)</f>
        <v>0</v>
      </c>
      <c r="L49" s="53">
        <f>IF(L48&gt;0,L48,0)</f>
        <v>1617421.300000012</v>
      </c>
      <c r="M49" s="53">
        <f>IF(M48&gt;0,M48,0)</f>
        <v>0</v>
      </c>
    </row>
    <row r="50" spans="1:13" ht="12.75">
      <c r="A50" s="260" t="s">
        <v>219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0</v>
      </c>
      <c r="K50" s="61">
        <f>IF(K48&lt;0,-K48,0)</f>
        <v>8858685</v>
      </c>
      <c r="L50" s="61">
        <f>IF(L48&lt;0,-L48,0)</f>
        <v>0</v>
      </c>
      <c r="M50" s="61">
        <f>IF(M48&lt;0,-M48,0)</f>
        <v>2422204</v>
      </c>
    </row>
    <row r="51" spans="1:13" ht="12.75" customHeight="1">
      <c r="A51" s="209" t="s">
        <v>309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186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7" t="s">
        <v>232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233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09" t="s">
        <v>188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203</v>
      </c>
      <c r="B56" s="214"/>
      <c r="C56" s="214"/>
      <c r="D56" s="214"/>
      <c r="E56" s="214"/>
      <c r="F56" s="214"/>
      <c r="G56" s="214"/>
      <c r="H56" s="231"/>
      <c r="I56" s="9">
        <v>157</v>
      </c>
      <c r="J56" s="6">
        <v>5583373</v>
      </c>
      <c r="K56" s="6">
        <v>-8858685</v>
      </c>
      <c r="L56" s="6">
        <v>1617421.300000012</v>
      </c>
      <c r="M56" s="6">
        <v>-2422204</v>
      </c>
    </row>
    <row r="57" spans="1:13" ht="12.75">
      <c r="A57" s="220" t="s">
        <v>220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0" t="s">
        <v>226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227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228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229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230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231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221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192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0" t="s">
        <v>193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61">
        <f>J56+J66</f>
        <v>5583373</v>
      </c>
      <c r="K67" s="61">
        <f>K56+K66</f>
        <v>-8858685</v>
      </c>
      <c r="L67" s="61">
        <f>L56+L66</f>
        <v>1617421.300000012</v>
      </c>
      <c r="M67" s="61">
        <f>M56+M66</f>
        <v>-2422204</v>
      </c>
    </row>
    <row r="68" spans="1:13" ht="12.75" customHeight="1">
      <c r="A68" s="253" t="s">
        <v>310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187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7" t="s">
        <v>232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50" t="s">
        <v>233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7">
      <selection activeCell="C56" sqref="C56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2" t="s">
        <v>163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341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339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34.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277</v>
      </c>
      <c r="J4" s="67" t="s">
        <v>315</v>
      </c>
      <c r="K4" s="67" t="s">
        <v>316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281</v>
      </c>
      <c r="K5" s="69" t="s">
        <v>282</v>
      </c>
    </row>
    <row r="6" spans="1:11" ht="12.75">
      <c r="A6" s="209" t="s">
        <v>155</v>
      </c>
      <c r="B6" s="210"/>
      <c r="C6" s="210"/>
      <c r="D6" s="210"/>
      <c r="E6" s="210"/>
      <c r="F6" s="210"/>
      <c r="G6" s="210"/>
      <c r="H6" s="210"/>
      <c r="I6" s="266"/>
      <c r="J6" s="266"/>
      <c r="K6" s="267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5583373</v>
      </c>
      <c r="K7" s="6">
        <v>1617421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3765417</v>
      </c>
      <c r="K8" s="7">
        <v>7225849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5756292</v>
      </c>
      <c r="K9" s="7">
        <v>26959300</v>
      </c>
    </row>
    <row r="10" spans="1:13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  <c r="M10" s="136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v>611255</v>
      </c>
      <c r="K12" s="7">
        <v>362966.72</v>
      </c>
    </row>
    <row r="13" spans="1:11" ht="12.75">
      <c r="A13" s="220" t="s">
        <v>156</v>
      </c>
      <c r="B13" s="221"/>
      <c r="C13" s="221"/>
      <c r="D13" s="221"/>
      <c r="E13" s="221"/>
      <c r="F13" s="221"/>
      <c r="G13" s="221"/>
      <c r="H13" s="221"/>
      <c r="I13" s="1">
        <v>7</v>
      </c>
      <c r="J13" s="64">
        <f>SUM(J7:J12)</f>
        <v>15716337</v>
      </c>
      <c r="K13" s="53">
        <f>SUM(K7:K12)</f>
        <v>36165536.72</v>
      </c>
    </row>
    <row r="14" spans="1:13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  <c r="M14" s="136"/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92885398</v>
      </c>
      <c r="K15" s="7">
        <v>1893992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20" t="s">
        <v>157</v>
      </c>
      <c r="B18" s="221"/>
      <c r="C18" s="221"/>
      <c r="D18" s="221"/>
      <c r="E18" s="221"/>
      <c r="F18" s="221"/>
      <c r="G18" s="221"/>
      <c r="H18" s="221"/>
      <c r="I18" s="1">
        <v>12</v>
      </c>
      <c r="J18" s="64">
        <f>SUM(J14:J17)</f>
        <v>92885398</v>
      </c>
      <c r="K18" s="64">
        <f>SUM(K14:K17)</f>
        <v>1893992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IF(J13&gt;J18,J13-J18,0)</f>
        <v>0</v>
      </c>
      <c r="K19" s="53">
        <f>IF(K13&gt;K18,K13-K18,0)</f>
        <v>34271544.72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64">
        <f>IF(J18&gt;J13,J18-J13,0)</f>
        <v>77169061</v>
      </c>
      <c r="K20" s="61">
        <f>IF(K18&gt;K13,K18-K13,0)</f>
        <v>0</v>
      </c>
    </row>
    <row r="21" spans="1:11" ht="12.75">
      <c r="A21" s="209" t="s">
        <v>158</v>
      </c>
      <c r="B21" s="210"/>
      <c r="C21" s="210"/>
      <c r="D21" s="210"/>
      <c r="E21" s="210"/>
      <c r="F21" s="210"/>
      <c r="G21" s="210"/>
      <c r="H21" s="210"/>
      <c r="I21" s="266"/>
      <c r="J21" s="266"/>
      <c r="K21" s="267"/>
    </row>
    <row r="22" spans="1:11" ht="12.75">
      <c r="A22" s="217" t="s">
        <v>177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>
        <v>21954194</v>
      </c>
      <c r="K22" s="6">
        <v>4673881</v>
      </c>
    </row>
    <row r="23" spans="1:11" ht="12.75">
      <c r="A23" s="217" t="s">
        <v>178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179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180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64">
        <f>SUM(J22:J26)</f>
        <v>21954194</v>
      </c>
      <c r="K27" s="53">
        <f>SUM(K22:K26)</f>
        <v>4673881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39262867</v>
      </c>
      <c r="K28" s="7">
        <v>7037781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64">
        <f>SUM(J28:J30)</f>
        <v>39262867</v>
      </c>
      <c r="K31" s="53">
        <f>SUM(K28:K30)</f>
        <v>7037781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IF(J31&gt;J27,J31-J27,0)</f>
        <v>17308673</v>
      </c>
      <c r="K33" s="61">
        <f>IF(K31&gt;K27,K31-K27,0)</f>
        <v>2363900</v>
      </c>
    </row>
    <row r="34" spans="1:11" ht="12.75">
      <c r="A34" s="209" t="s">
        <v>159</v>
      </c>
      <c r="B34" s="210"/>
      <c r="C34" s="210"/>
      <c r="D34" s="210"/>
      <c r="E34" s="210"/>
      <c r="F34" s="210"/>
      <c r="G34" s="210"/>
      <c r="H34" s="210"/>
      <c r="I34" s="266"/>
      <c r="J34" s="266"/>
      <c r="K34" s="267"/>
    </row>
    <row r="35" spans="1:11" ht="12.75">
      <c r="A35" s="217" t="s">
        <v>173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6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>
        <v>120618387</v>
      </c>
      <c r="K36" s="7">
        <v>173408375.28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>
        <v>91324166</v>
      </c>
      <c r="K37" s="7"/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64">
        <f>SUM(J35:J37)</f>
        <v>211942553</v>
      </c>
      <c r="K38" s="53">
        <f>SUM(K35:K37)</f>
        <v>173408375.28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>
        <v>32063824</v>
      </c>
      <c r="K39" s="7">
        <v>201277432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>
        <v>145139</v>
      </c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>
        <v>106713407</v>
      </c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20584024</v>
      </c>
      <c r="K43" s="7">
        <v>400000</v>
      </c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64">
        <f>SUM(J39:J43)</f>
        <v>159506394</v>
      </c>
      <c r="K44" s="53">
        <f>SUM(K39:K43)</f>
        <v>201677432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IF(J38&gt;J44,J38-J44,0)</f>
        <v>52436159</v>
      </c>
      <c r="K45" s="53">
        <f>IF(K38&gt;K44,K38-K44,0)</f>
        <v>0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IF(J44&gt;J38,J44-J38,0)</f>
        <v>0</v>
      </c>
      <c r="K46" s="53">
        <f>IF(K44&gt;K38,K44-K38,0)</f>
        <v>28269056.72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3638588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42041575</v>
      </c>
      <c r="K48" s="53">
        <f>IF(K20-K19+K33-K32+K46-K45&gt;0,K20-K19+K33-K32+K46-K45,0)</f>
        <v>0</v>
      </c>
    </row>
    <row r="49" spans="1:11" ht="12.75">
      <c r="A49" s="217" t="s">
        <v>160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48780414</v>
      </c>
      <c r="K49" s="7">
        <v>6738839</v>
      </c>
    </row>
    <row r="50" spans="1:11" ht="12.75">
      <c r="A50" s="217" t="s">
        <v>174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>
        <v>3638588</v>
      </c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42041575</v>
      </c>
      <c r="K51" s="7"/>
    </row>
    <row r="52" spans="1:11" ht="12.75">
      <c r="A52" s="223" t="s">
        <v>176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1">
        <f>J49+J50-J51</f>
        <v>6738839</v>
      </c>
      <c r="K52" s="61">
        <f>K49+K50-K51</f>
        <v>10377427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38:K38 J44:K48 J18:K2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2" t="s">
        <v>196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277</v>
      </c>
      <c r="J4" s="67" t="s">
        <v>315</v>
      </c>
      <c r="K4" s="67" t="s">
        <v>316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2">
        <v>2</v>
      </c>
      <c r="J5" s="73" t="s">
        <v>281</v>
      </c>
      <c r="K5" s="73" t="s">
        <v>282</v>
      </c>
    </row>
    <row r="6" spans="1:11" ht="12.75">
      <c r="A6" s="209" t="s">
        <v>155</v>
      </c>
      <c r="B6" s="210"/>
      <c r="C6" s="210"/>
      <c r="D6" s="210"/>
      <c r="E6" s="210"/>
      <c r="F6" s="210"/>
      <c r="G6" s="210"/>
      <c r="H6" s="210"/>
      <c r="I6" s="266"/>
      <c r="J6" s="266"/>
      <c r="K6" s="267"/>
    </row>
    <row r="7" spans="1:11" ht="12.75">
      <c r="A7" s="217" t="s">
        <v>198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20" t="s">
        <v>197</v>
      </c>
      <c r="B12" s="221"/>
      <c r="C12" s="221"/>
      <c r="D12" s="221"/>
      <c r="E12" s="221"/>
      <c r="F12" s="221"/>
      <c r="G12" s="221"/>
      <c r="H12" s="22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0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2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9" t="s">
        <v>158</v>
      </c>
      <c r="B22" s="210"/>
      <c r="C22" s="210"/>
      <c r="D22" s="210"/>
      <c r="E22" s="210"/>
      <c r="F22" s="210"/>
      <c r="G22" s="210"/>
      <c r="H22" s="210"/>
      <c r="I22" s="266"/>
      <c r="J22" s="266"/>
      <c r="K22" s="267"/>
    </row>
    <row r="23" spans="1:11" ht="12.75">
      <c r="A23" s="217" t="s">
        <v>164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165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317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318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166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9" t="s">
        <v>159</v>
      </c>
      <c r="B35" s="210"/>
      <c r="C35" s="210"/>
      <c r="D35" s="210"/>
      <c r="E35" s="210"/>
      <c r="F35" s="210"/>
      <c r="G35" s="210"/>
      <c r="H35" s="210"/>
      <c r="I35" s="266">
        <v>0</v>
      </c>
      <c r="J35" s="266"/>
      <c r="K35" s="267"/>
    </row>
    <row r="36" spans="1:11" ht="12.75">
      <c r="A36" s="217" t="s">
        <v>173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0" t="s">
        <v>161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0" t="s">
        <v>162</v>
      </c>
      <c r="B47" s="221"/>
      <c r="C47" s="221"/>
      <c r="D47" s="221"/>
      <c r="E47" s="221"/>
      <c r="F47" s="221"/>
      <c r="G47" s="221"/>
      <c r="H47" s="22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0" t="s">
        <v>160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174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175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32" t="s">
        <v>176</v>
      </c>
      <c r="B53" s="233"/>
      <c r="C53" s="233"/>
      <c r="D53" s="233"/>
      <c r="E53" s="233"/>
      <c r="F53" s="233"/>
      <c r="G53" s="233"/>
      <c r="H53" s="23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97" t="s">
        <v>279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75"/>
    </row>
    <row r="2" spans="1:12" ht="15.75">
      <c r="A2" s="42"/>
      <c r="B2" s="74"/>
      <c r="C2" s="282" t="s">
        <v>280</v>
      </c>
      <c r="D2" s="282"/>
      <c r="E2" s="77">
        <v>42370</v>
      </c>
      <c r="F2" s="43" t="s">
        <v>248</v>
      </c>
      <c r="G2" s="283">
        <v>42735</v>
      </c>
      <c r="H2" s="284"/>
      <c r="I2" s="74"/>
      <c r="J2" s="74"/>
      <c r="K2" s="74"/>
      <c r="L2" s="78"/>
    </row>
    <row r="3" spans="1:12" ht="12.75">
      <c r="A3" s="269" t="s">
        <v>339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78"/>
    </row>
    <row r="4" spans="1:11" ht="23.25">
      <c r="A4" s="285" t="s">
        <v>59</v>
      </c>
      <c r="B4" s="285"/>
      <c r="C4" s="285"/>
      <c r="D4" s="285"/>
      <c r="E4" s="285"/>
      <c r="F4" s="285"/>
      <c r="G4" s="285"/>
      <c r="H4" s="285"/>
      <c r="I4" s="81" t="s">
        <v>303</v>
      </c>
      <c r="J4" s="82" t="s">
        <v>150</v>
      </c>
      <c r="K4" s="82" t="s">
        <v>151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84">
        <v>2</v>
      </c>
      <c r="J5" s="83" t="s">
        <v>281</v>
      </c>
      <c r="K5" s="83" t="s">
        <v>282</v>
      </c>
    </row>
    <row r="6" spans="1:11" ht="12.75">
      <c r="A6" s="287" t="s">
        <v>283</v>
      </c>
      <c r="B6" s="288"/>
      <c r="C6" s="288"/>
      <c r="D6" s="288"/>
      <c r="E6" s="288"/>
      <c r="F6" s="288"/>
      <c r="G6" s="288"/>
      <c r="H6" s="288"/>
      <c r="I6" s="44">
        <v>1</v>
      </c>
      <c r="J6" s="45">
        <v>151933680</v>
      </c>
      <c r="K6" s="45">
        <v>151933680</v>
      </c>
    </row>
    <row r="7" spans="1:11" ht="12.75">
      <c r="A7" s="287" t="s">
        <v>284</v>
      </c>
      <c r="B7" s="288"/>
      <c r="C7" s="288"/>
      <c r="D7" s="288"/>
      <c r="E7" s="288"/>
      <c r="F7" s="288"/>
      <c r="G7" s="288"/>
      <c r="H7" s="288"/>
      <c r="I7" s="44">
        <v>2</v>
      </c>
      <c r="J7" s="46">
        <v>12257035</v>
      </c>
      <c r="K7" s="46">
        <v>12257035</v>
      </c>
    </row>
    <row r="8" spans="1:11" ht="12.75">
      <c r="A8" s="287" t="s">
        <v>285</v>
      </c>
      <c r="B8" s="288"/>
      <c r="C8" s="288"/>
      <c r="D8" s="288"/>
      <c r="E8" s="288"/>
      <c r="F8" s="288"/>
      <c r="G8" s="288"/>
      <c r="H8" s="288"/>
      <c r="I8" s="44">
        <v>3</v>
      </c>
      <c r="J8" s="46"/>
      <c r="K8" s="46"/>
    </row>
    <row r="9" spans="1:11" ht="12.75">
      <c r="A9" s="287" t="s">
        <v>286</v>
      </c>
      <c r="B9" s="288"/>
      <c r="C9" s="288"/>
      <c r="D9" s="288"/>
      <c r="E9" s="288"/>
      <c r="F9" s="288"/>
      <c r="G9" s="288"/>
      <c r="H9" s="288"/>
      <c r="I9" s="44">
        <v>4</v>
      </c>
      <c r="J9" s="46">
        <v>3654052</v>
      </c>
      <c r="K9" s="46">
        <v>9237424.58</v>
      </c>
    </row>
    <row r="10" spans="1:11" ht="12.75">
      <c r="A10" s="287" t="s">
        <v>287</v>
      </c>
      <c r="B10" s="288"/>
      <c r="C10" s="288"/>
      <c r="D10" s="288"/>
      <c r="E10" s="288"/>
      <c r="F10" s="288"/>
      <c r="G10" s="288"/>
      <c r="H10" s="288"/>
      <c r="I10" s="44">
        <v>5</v>
      </c>
      <c r="J10" s="46">
        <v>5583373</v>
      </c>
      <c r="K10" s="46">
        <v>1617420.5099998713</v>
      </c>
    </row>
    <row r="11" spans="1:11" ht="12.75">
      <c r="A11" s="287" t="s">
        <v>288</v>
      </c>
      <c r="B11" s="288"/>
      <c r="C11" s="288"/>
      <c r="D11" s="288"/>
      <c r="E11" s="288"/>
      <c r="F11" s="288"/>
      <c r="G11" s="288"/>
      <c r="H11" s="288"/>
      <c r="I11" s="44">
        <v>6</v>
      </c>
      <c r="J11" s="46"/>
      <c r="K11" s="46">
        <v>69632158.07</v>
      </c>
    </row>
    <row r="12" spans="1:11" ht="12.75">
      <c r="A12" s="287" t="s">
        <v>289</v>
      </c>
      <c r="B12" s="288"/>
      <c r="C12" s="288"/>
      <c r="D12" s="288"/>
      <c r="E12" s="288"/>
      <c r="F12" s="288"/>
      <c r="G12" s="288"/>
      <c r="H12" s="288"/>
      <c r="I12" s="44">
        <v>7</v>
      </c>
      <c r="J12" s="46"/>
      <c r="K12" s="46"/>
    </row>
    <row r="13" spans="1:11" ht="12.75">
      <c r="A13" s="287" t="s">
        <v>290</v>
      </c>
      <c r="B13" s="288"/>
      <c r="C13" s="288"/>
      <c r="D13" s="288"/>
      <c r="E13" s="288"/>
      <c r="F13" s="288"/>
      <c r="G13" s="288"/>
      <c r="H13" s="288"/>
      <c r="I13" s="44">
        <v>8</v>
      </c>
      <c r="J13" s="46"/>
      <c r="K13" s="46"/>
    </row>
    <row r="14" spans="1:11" ht="12.75">
      <c r="A14" s="287" t="s">
        <v>291</v>
      </c>
      <c r="B14" s="288"/>
      <c r="C14" s="288"/>
      <c r="D14" s="288"/>
      <c r="E14" s="288"/>
      <c r="F14" s="288"/>
      <c r="G14" s="288"/>
      <c r="H14" s="288"/>
      <c r="I14" s="44">
        <v>9</v>
      </c>
      <c r="J14" s="46"/>
      <c r="K14" s="46"/>
    </row>
    <row r="15" spans="1:11" ht="12.75">
      <c r="A15" s="289" t="s">
        <v>292</v>
      </c>
      <c r="B15" s="290"/>
      <c r="C15" s="290"/>
      <c r="D15" s="290"/>
      <c r="E15" s="290"/>
      <c r="F15" s="290"/>
      <c r="G15" s="290"/>
      <c r="H15" s="290"/>
      <c r="I15" s="44">
        <v>10</v>
      </c>
      <c r="J15" s="79">
        <f>SUM(J6:J14)</f>
        <v>173428140</v>
      </c>
      <c r="K15" s="79">
        <f>SUM(K6:K14)</f>
        <v>244677718.15999988</v>
      </c>
    </row>
    <row r="16" spans="1:11" ht="12.75">
      <c r="A16" s="287" t="s">
        <v>293</v>
      </c>
      <c r="B16" s="288"/>
      <c r="C16" s="288"/>
      <c r="D16" s="288"/>
      <c r="E16" s="288"/>
      <c r="F16" s="288"/>
      <c r="G16" s="288"/>
      <c r="H16" s="288"/>
      <c r="I16" s="44">
        <v>11</v>
      </c>
      <c r="J16" s="46"/>
      <c r="K16" s="46"/>
    </row>
    <row r="17" spans="1:11" ht="12.75">
      <c r="A17" s="287" t="s">
        <v>294</v>
      </c>
      <c r="B17" s="288"/>
      <c r="C17" s="288"/>
      <c r="D17" s="288"/>
      <c r="E17" s="288"/>
      <c r="F17" s="288"/>
      <c r="G17" s="288"/>
      <c r="H17" s="288"/>
      <c r="I17" s="44">
        <v>12</v>
      </c>
      <c r="J17" s="46"/>
      <c r="K17" s="46"/>
    </row>
    <row r="18" spans="1:11" ht="12.75">
      <c r="A18" s="287" t="s">
        <v>295</v>
      </c>
      <c r="B18" s="288"/>
      <c r="C18" s="288"/>
      <c r="D18" s="288"/>
      <c r="E18" s="288"/>
      <c r="F18" s="288"/>
      <c r="G18" s="288"/>
      <c r="H18" s="288"/>
      <c r="I18" s="44">
        <v>13</v>
      </c>
      <c r="J18" s="46"/>
      <c r="K18" s="46"/>
    </row>
    <row r="19" spans="1:11" ht="12.75">
      <c r="A19" s="287" t="s">
        <v>296</v>
      </c>
      <c r="B19" s="288"/>
      <c r="C19" s="288"/>
      <c r="D19" s="288"/>
      <c r="E19" s="288"/>
      <c r="F19" s="288"/>
      <c r="G19" s="288"/>
      <c r="H19" s="288"/>
      <c r="I19" s="44">
        <v>14</v>
      </c>
      <c r="J19" s="46"/>
      <c r="K19" s="46"/>
    </row>
    <row r="20" spans="1:11" ht="12.75">
      <c r="A20" s="287" t="s">
        <v>297</v>
      </c>
      <c r="B20" s="288"/>
      <c r="C20" s="288"/>
      <c r="D20" s="288"/>
      <c r="E20" s="288"/>
      <c r="F20" s="288"/>
      <c r="G20" s="288"/>
      <c r="H20" s="288"/>
      <c r="I20" s="44">
        <v>15</v>
      </c>
      <c r="J20" s="46"/>
      <c r="K20" s="46"/>
    </row>
    <row r="21" spans="1:11" ht="12.75">
      <c r="A21" s="287" t="s">
        <v>298</v>
      </c>
      <c r="B21" s="288"/>
      <c r="C21" s="288"/>
      <c r="D21" s="288"/>
      <c r="E21" s="288"/>
      <c r="F21" s="288"/>
      <c r="G21" s="288"/>
      <c r="H21" s="288"/>
      <c r="I21" s="44">
        <v>16</v>
      </c>
      <c r="J21" s="46">
        <v>5583373</v>
      </c>
      <c r="K21" s="46">
        <v>1617420.5099998713</v>
      </c>
    </row>
    <row r="22" spans="1:11" ht="12.75">
      <c r="A22" s="289" t="s">
        <v>299</v>
      </c>
      <c r="B22" s="290"/>
      <c r="C22" s="290"/>
      <c r="D22" s="290"/>
      <c r="E22" s="290"/>
      <c r="F22" s="290"/>
      <c r="G22" s="290"/>
      <c r="H22" s="290"/>
      <c r="I22" s="44">
        <v>17</v>
      </c>
      <c r="J22" s="80">
        <f>SUM(J16:J21)</f>
        <v>5583373</v>
      </c>
      <c r="K22" s="80">
        <f>SUM(K16:K21)</f>
        <v>1617420.5099998713</v>
      </c>
    </row>
    <row r="23" spans="1:11" ht="12.75">
      <c r="A23" s="299"/>
      <c r="B23" s="300"/>
      <c r="C23" s="300"/>
      <c r="D23" s="300"/>
      <c r="E23" s="300"/>
      <c r="F23" s="300"/>
      <c r="G23" s="300"/>
      <c r="H23" s="300"/>
      <c r="I23" s="301"/>
      <c r="J23" s="301"/>
      <c r="K23" s="302"/>
    </row>
    <row r="24" spans="1:11" ht="12.75">
      <c r="A24" s="291" t="s">
        <v>300</v>
      </c>
      <c r="B24" s="292"/>
      <c r="C24" s="292"/>
      <c r="D24" s="292"/>
      <c r="E24" s="292"/>
      <c r="F24" s="292"/>
      <c r="G24" s="292"/>
      <c r="H24" s="292"/>
      <c r="I24" s="47">
        <v>18</v>
      </c>
      <c r="J24" s="45"/>
      <c r="K24" s="45"/>
    </row>
    <row r="25" spans="1:11" ht="12.75">
      <c r="A25" s="293" t="s">
        <v>301</v>
      </c>
      <c r="B25" s="294"/>
      <c r="C25" s="294"/>
      <c r="D25" s="294"/>
      <c r="E25" s="294"/>
      <c r="F25" s="294"/>
      <c r="G25" s="294"/>
      <c r="H25" s="294"/>
      <c r="I25" s="48">
        <v>19</v>
      </c>
      <c r="J25" s="80"/>
      <c r="K25" s="80"/>
    </row>
    <row r="26" spans="1:11" ht="30" customHeight="1">
      <c r="A26" s="295" t="s">
        <v>302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278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4" t="s">
        <v>313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2015-07-30T10:10:47Z</cp:lastPrinted>
  <dcterms:created xsi:type="dcterms:W3CDTF">2008-10-17T11:51:54Z</dcterms:created>
  <dcterms:modified xsi:type="dcterms:W3CDTF">2017-01-30T07:50:30Z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