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2165" windowHeight="805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<sst xmlns="http://schemas.openxmlformats.org/spreadsheetml/2006/main" count="408" uniqueCount="351">
  <si>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</si>
  <si>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</si>
  <si>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</si>
  <si>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</si>
  <si>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</si>
  <si>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</si>
  <si>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</si>
  <si>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</si>
  <si>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</si>
  <si>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</si>
  <si>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</si>
  <si>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</si>
  <si>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</si>
  <si>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</si>
  <si>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</si>
  <si>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</si>
  <si>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</si>
  <si>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</si>
  <si>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</si>
  <si>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</si>
  <si>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</si>
  <si>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</si>
  <si>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</si>
  <si>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</si>
  <si>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</si>
  <si>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</si>
  <si>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</si>
  <si>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</si>
  <si>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</si>
  <si>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</si>
  <si>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</si>
  <si>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</si>
  <si>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</si>
  <si>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</si>
  <si>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</si>
  <si>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</si>
  <si>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</si>
  <si>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</si>
  <si>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</si>
  <si>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</si>
  <si>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</si>
  <si>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</si>
  <si>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</si>
  <si>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</si>
  <si>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</si>
  <si>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</si>
  <si>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</si>
  <si>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</si>
  <si>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</si>
  <si>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</si>
  <si>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</si>
  <si>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</si>
  <si>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</si>
  <si>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</si>
  <si>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</si>
  <si>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</si>
  <si>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</si>
  <si>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</si>
  <si>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</si>
  <si>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</si>
  <si>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</si>
  <si>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</si>
  <si>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</si>
  <si>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</si>
  <si>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</si>
  <si>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</si>
  <si>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</si>
  <si>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</si>
  <si>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</si>
  <si>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</si>
  <si>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</si>
  <si>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</si>
  <si>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</si>
  <si>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</si>
  <si>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</si>
  <si>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</si>
  <si>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</si>
  <si>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</si>
  <si>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</si>
  <si>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</si>
  <si>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</si>
  <si>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</si>
  <si>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</si>
  <si>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</si>
  <si>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</si>
  <si>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</si>
  <si>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</si>
  <si>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</si>
  <si>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</si>
  <si>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</si>
  <si>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</si>
  <si>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</si>
  <si>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</si>
  <si>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</si>
  <si>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</si>
  <si>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</si>
  <si>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</si>
  <si>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</si>
  <si>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</si>
  <si>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</si>
  <si>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</si>
  <si>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</si>
  <si>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</si>
  <si>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</si>
  <si>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</si>
  <si>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</si>
  <si>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</si>
  <si>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</si>
  <si>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</si>
  <si>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</si>
  <si>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</si>
  <si>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</si>
  <si>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</si>
  <si>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</si>
  <si>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</si>
  <si>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</si>
  <si>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</si>
  <si>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</si>
  <si>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</si>
  <si>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</si>
  <si>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</si>
  <si>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</si>
  <si>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</si>
  <si>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</si>
  <si>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</si>
  <si>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</si>
  <si>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</si>
  <si>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</si>
  <si>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</si>
  <si>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</si>
  <si>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</si>
  <si>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</si>
  <si>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</si>
  <si>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</si>
  <si>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</si>
  <si>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</si>
  <si>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</si>
  <si>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</si>
  <si>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</si>
  <si>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</si>
  <si>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</si>
  <si>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</si>
  <si>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</si>
  <si>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</si>
  <si>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</si>
  <si>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</si>
  <si>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</si>
  <si>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</si>
  <si>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</si>
  <si>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</si>
  <si>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</si>
  <si>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</si>
  <si>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</si>
  <si>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</si>
  <si>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</si>
  <si>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</si>
  <si>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</si>
  <si>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</si>
  <si>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</si>
  <si>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</si>
  <si>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</si>
  <si>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</si>
  <si>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</si>
  <si>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</si>
  <si>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</si>
  <si>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</si>
  <si>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</si>
  <si>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</si>
  <si>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</si>
  <si>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</si>
  <si>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</si>
  <si>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</si>
  <si>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</si>
  <si>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</si>
  <si>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</si>
  <si>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</si>
  <si>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</si>
  <si>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</si>
  <si>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</si>
  <si>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</si>
  <si>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</si>
  <si>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</si>
  <si>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</si>
  <si>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</si>
  <si>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</si>
  <si>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</si>
  <si>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</si>
  <si>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</si>
  <si>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</si>
  <si>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</si>
  <si>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</si>
  <si>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</si>
  <si>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</si>
  <si>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</si>
  <si>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</si>
  <si>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</si>
  <si>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</si>
  <si>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</si>
  <si>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</si>
  <si>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</si>
  <si>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</si>
  <si>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</si>
  <si>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</si>
  <si>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</si>
  <si>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</si>
  <si>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</si>
  <si>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</si>
  <si>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</si>
  <si>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</si>
  <si>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</si>
  <si>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</si>
  <si>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</si>
  <si>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</si>
  <si>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</si>
  <si>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</si>
  <si>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</si>
  <si>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</si>
  <si>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</si>
  <si>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</si>
  <si>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</si>
  <si>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</si>
  <si>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</si>
  <si>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</si>
  <si>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</si>
  <si>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</si>
  <si>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</si>
  <si>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</si>
  <si>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</si>
  <si>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</si>
  <si>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</si>
  <si>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</si>
  <si>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</si>
  <si>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</si>
  <si>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</si>
  <si>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</si>
  <si>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</si>
  <si>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</si>
  <si>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</si>
  <si>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</si>
  <si>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</si>
  <si>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</si>
  <si>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</si>
  <si>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</si>
  <si>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</si>
  <si>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</si>
  <si>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</si>
  <si>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</si>
  <si>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</si>
  <si>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</si>
  <si>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</si>
  <si>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</si>
  <si>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</si>
  <si>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</si>
  <si>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</si>
  <si>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</si>
  <si>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</si>
  <si>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</si>
  <si>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</si>
  <si>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</si>
  <si>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</si>
  <si>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</si>
  <si>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</si>
  <si>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</si>
  <si>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</si>
  <si>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</si>
  <si>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</si>
  <si>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</si>
  <si>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</si>
  <si>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</si>
  <si>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</si>
  <si>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</si>
  <si>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</si>
  <si>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</si>
  <si>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</si>
  <si>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</si>
  <si>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</si>
  <si>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</si>
  <si>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</si>
  <si>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</si>
  <si>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</si>
  <si>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</si>
  <si>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</si>
  <si>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</si>
  <si>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</si>
  <si>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</si>
  <si>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</si>
  <si>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</si>
  <si>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</si>
  <si>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</si>
  <si>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</si>
  <si>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</si>
  <si>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</si>
  <si>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</si>
  <si>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</si>
  <si>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</si>
  <si>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</si>
  <si>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</si>
  <si>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</si>
  <si>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</si>
  <si>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</si>
  <si>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</si>
  <si>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</si>
  <si>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</si>
  <si>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</si>
  <si>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</si>
  <si>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</si>
  <si>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</si>
  <si>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</si>
  <si>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</si>
  <si>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</si>
  <si>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</si>
  <si>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</si>
  <si>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</si>
  <si>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</si>
  <si>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</si>
  <si>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</si>
  <si>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</si>
  <si>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</si>
  <si>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</si>
  <si>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</si>
  <si>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</si>
  <si>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</si>
  <si>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</si>
  <si>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</si>
  <si>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</si>
  <si>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</si>
  <si>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</si>
  <si>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</si>
  <si>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</si>
  <si>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</si>
  <si>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</si>
  <si>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</si>
  <si>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</si>
  <si>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</si>
  <si>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</si>
  <si>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</si>
  <si>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</si>
  <si>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</si>
  <si>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</si>
  <si>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</si>
  <si>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</si>
  <si>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</si>
  <si>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</si>
  <si>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</si>
  <si>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ĐURO ĐAKOVIĆ Industrijska rješenja d.d.</t>
  </si>
  <si>
    <t>IV. Ukupno novčni izdaci od investicijski aktivnosti (021 do 023)</t>
  </si>
  <si>
    <t>ĐURO ĐAKOVIĆ Grupa d.d.</t>
  </si>
  <si>
    <t>Obveznik: ĐURO ĐAKOVIĆ Grupa d.d.</t>
  </si>
  <si>
    <t>1.1.2017.</t>
  </si>
  <si>
    <t>stanje na dan 31.3.2017.</t>
  </si>
  <si>
    <t>u razdoblju 1.1.2017. do 31.3.2017.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</si>
</sst>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242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0" t="s">
        <v>243</v>
      </c>
      <c r="B2" s="161"/>
      <c r="C2" s="161"/>
      <c r="D2" s="162"/>
      <c r="E2" s="105" t="s">
        <v>348</v>
      </c>
      <c r="F2" s="11"/>
      <c r="G2" s="12" t="s">
        <v>244</v>
      </c>
      <c r="H2" s="105">
        <v>42825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3" t="s">
        <v>310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6" t="s">
        <v>245</v>
      </c>
      <c r="B6" s="167"/>
      <c r="C6" s="155" t="s">
        <v>316</v>
      </c>
      <c r="D6" s="156"/>
      <c r="E6" s="170"/>
      <c r="F6" s="170"/>
      <c r="G6" s="170"/>
      <c r="H6" s="170"/>
      <c r="I6" s="107"/>
      <c r="J6" s="9"/>
      <c r="K6" s="9"/>
      <c r="L6" s="9"/>
    </row>
    <row r="7" spans="1:12" ht="12.75">
      <c r="A7" s="82"/>
      <c r="B7" s="21"/>
      <c r="C7" s="22"/>
      <c r="D7" s="22"/>
      <c r="E7" s="170"/>
      <c r="F7" s="170"/>
      <c r="G7" s="170"/>
      <c r="H7" s="170"/>
      <c r="I7" s="107"/>
      <c r="J7" s="9"/>
      <c r="K7" s="9"/>
      <c r="L7" s="9"/>
    </row>
    <row r="8" spans="1:12" ht="12.75">
      <c r="A8" s="168" t="s">
        <v>246</v>
      </c>
      <c r="B8" s="169"/>
      <c r="C8" s="155" t="s">
        <v>317</v>
      </c>
      <c r="D8" s="156"/>
      <c r="E8" s="170"/>
      <c r="F8" s="170"/>
      <c r="G8" s="170"/>
      <c r="H8" s="170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247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248</v>
      </c>
      <c r="B12" s="167"/>
      <c r="C12" s="149" t="s">
        <v>346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249</v>
      </c>
      <c r="B14" s="167"/>
      <c r="C14" s="173">
        <v>35000</v>
      </c>
      <c r="D14" s="174"/>
      <c r="E14" s="22"/>
      <c r="F14" s="149" t="s">
        <v>318</v>
      </c>
      <c r="G14" s="171"/>
      <c r="H14" s="171"/>
      <c r="I14" s="172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250</v>
      </c>
      <c r="B16" s="167"/>
      <c r="C16" s="149" t="s">
        <v>319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251</v>
      </c>
      <c r="B18" s="167"/>
      <c r="C18" s="175" t="s">
        <v>320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252</v>
      </c>
      <c r="B20" s="167"/>
      <c r="C20" s="175" t="s">
        <v>321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6" t="s">
        <v>253</v>
      </c>
      <c r="B22" s="167"/>
      <c r="C22" s="111">
        <v>396</v>
      </c>
      <c r="D22" s="149" t="s">
        <v>318</v>
      </c>
      <c r="E22" s="150"/>
      <c r="F22" s="151"/>
      <c r="G22" s="166"/>
      <c r="H22" s="178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6" t="s">
        <v>254</v>
      </c>
      <c r="B24" s="167"/>
      <c r="C24" s="111">
        <v>12</v>
      </c>
      <c r="D24" s="149" t="s">
        <v>322</v>
      </c>
      <c r="E24" s="150"/>
      <c r="F24" s="150"/>
      <c r="G24" s="151"/>
      <c r="H24" s="45" t="s">
        <v>255</v>
      </c>
      <c r="I24" s="106">
        <v>1007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6" t="s">
        <v>256</v>
      </c>
      <c r="B26" s="167"/>
      <c r="C26" s="112" t="s">
        <v>323</v>
      </c>
      <c r="D26" s="23"/>
      <c r="E26" s="29"/>
      <c r="F26" s="22"/>
      <c r="G26" s="179" t="s">
        <v>257</v>
      </c>
      <c r="H26" s="167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0" t="s">
        <v>258</v>
      </c>
      <c r="B28" s="181"/>
      <c r="C28" s="182"/>
      <c r="D28" s="182"/>
      <c r="E28" s="183" t="s">
        <v>259</v>
      </c>
      <c r="F28" s="184"/>
      <c r="G28" s="184"/>
      <c r="H28" s="185" t="s">
        <v>260</v>
      </c>
      <c r="I28" s="186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9" t="s">
        <v>325</v>
      </c>
      <c r="B30" s="187"/>
      <c r="C30" s="187"/>
      <c r="D30" s="188"/>
      <c r="E30" s="152" t="s">
        <v>326</v>
      </c>
      <c r="F30" s="153"/>
      <c r="G30" s="154"/>
      <c r="H30" s="155" t="s">
        <v>327</v>
      </c>
      <c r="I30" s="156"/>
      <c r="J30" s="9"/>
      <c r="K30" s="9"/>
      <c r="L30" s="9"/>
    </row>
    <row r="31" spans="1:12" ht="12.75">
      <c r="A31" s="143"/>
      <c r="B31" s="143"/>
      <c r="C31" s="110"/>
      <c r="D31" s="189"/>
      <c r="E31" s="189"/>
      <c r="F31" s="189"/>
      <c r="G31" s="190"/>
      <c r="H31" s="22"/>
      <c r="I31" s="146"/>
      <c r="J31" s="9"/>
      <c r="K31" s="9"/>
      <c r="L31" s="9"/>
    </row>
    <row r="32" spans="1:12" ht="12.75">
      <c r="A32" s="149" t="s">
        <v>344</v>
      </c>
      <c r="B32" s="187"/>
      <c r="C32" s="187"/>
      <c r="D32" s="188"/>
      <c r="E32" s="152" t="s">
        <v>326</v>
      </c>
      <c r="F32" s="153"/>
      <c r="G32" s="154"/>
      <c r="H32" s="155" t="s">
        <v>328</v>
      </c>
      <c r="I32" s="156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49" t="s">
        <v>329</v>
      </c>
      <c r="B34" s="187"/>
      <c r="C34" s="187"/>
      <c r="D34" s="188"/>
      <c r="E34" s="152" t="s">
        <v>326</v>
      </c>
      <c r="F34" s="153"/>
      <c r="G34" s="154"/>
      <c r="H34" s="155" t="s">
        <v>330</v>
      </c>
      <c r="I34" s="156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49" t="s">
        <v>331</v>
      </c>
      <c r="B36" s="150"/>
      <c r="C36" s="150"/>
      <c r="D36" s="151"/>
      <c r="E36" s="152" t="s">
        <v>326</v>
      </c>
      <c r="F36" s="153"/>
      <c r="G36" s="154"/>
      <c r="H36" s="155" t="s">
        <v>332</v>
      </c>
      <c r="I36" s="156"/>
      <c r="J36" s="9"/>
      <c r="K36" s="9"/>
      <c r="L36" s="9"/>
    </row>
    <row r="37" spans="1:12" ht="12.75">
      <c r="A37" s="148"/>
      <c r="B37" s="148"/>
      <c r="C37" s="199"/>
      <c r="D37" s="200"/>
      <c r="E37" s="22"/>
      <c r="F37" s="199"/>
      <c r="G37" s="200"/>
      <c r="H37" s="22"/>
      <c r="I37" s="22"/>
      <c r="J37" s="9"/>
      <c r="K37" s="9"/>
      <c r="L37" s="9"/>
    </row>
    <row r="38" spans="1:12" ht="12.75">
      <c r="A38" s="149"/>
      <c r="B38" s="150"/>
      <c r="C38" s="150"/>
      <c r="D38" s="151"/>
      <c r="E38" s="152"/>
      <c r="F38" s="153"/>
      <c r="G38" s="154"/>
      <c r="H38" s="155"/>
      <c r="I38" s="156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49"/>
      <c r="B40" s="150"/>
      <c r="C40" s="150"/>
      <c r="D40" s="151"/>
      <c r="E40" s="152"/>
      <c r="F40" s="153"/>
      <c r="G40" s="154"/>
      <c r="H40" s="155"/>
      <c r="I40" s="156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49"/>
      <c r="B42" s="150"/>
      <c r="C42" s="150"/>
      <c r="D42" s="151"/>
      <c r="E42" s="152"/>
      <c r="F42" s="153"/>
      <c r="G42" s="154"/>
      <c r="H42" s="155"/>
      <c r="I42" s="15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7" t="s">
        <v>261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89"/>
      <c r="B46" s="26"/>
      <c r="C46" s="194"/>
      <c r="D46" s="195"/>
      <c r="E46" s="15"/>
      <c r="F46" s="194"/>
      <c r="G46" s="196"/>
      <c r="H46" s="31"/>
      <c r="I46" s="92"/>
      <c r="J46" s="9"/>
      <c r="K46" s="9"/>
      <c r="L46" s="9"/>
    </row>
    <row r="47" spans="1:12" ht="12.75">
      <c r="A47" s="157" t="s">
        <v>262</v>
      </c>
      <c r="B47" s="198"/>
      <c r="C47" s="149" t="s">
        <v>340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7" t="s">
        <v>264</v>
      </c>
      <c r="B49" s="198"/>
      <c r="C49" s="206" t="s">
        <v>342</v>
      </c>
      <c r="D49" s="204"/>
      <c r="E49" s="205"/>
      <c r="F49" s="15"/>
      <c r="G49" s="45" t="s">
        <v>265</v>
      </c>
      <c r="H49" s="206" t="s">
        <v>343</v>
      </c>
      <c r="I49" s="205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7" t="s">
        <v>251</v>
      </c>
      <c r="B51" s="198"/>
      <c r="C51" s="203" t="s">
        <v>333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6" t="s">
        <v>266</v>
      </c>
      <c r="B53" s="167"/>
      <c r="C53" s="206" t="s">
        <v>341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3"/>
      <c r="B54" s="19"/>
      <c r="C54" s="193" t="s">
        <v>267</v>
      </c>
      <c r="D54" s="193"/>
      <c r="E54" s="193"/>
      <c r="F54" s="193"/>
      <c r="G54" s="193"/>
      <c r="H54" s="193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7" t="s">
        <v>268</v>
      </c>
      <c r="C56" s="208"/>
      <c r="D56" s="208"/>
      <c r="E56" s="20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9" t="s">
        <v>299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3"/>
      <c r="B58" s="209" t="s">
        <v>300</v>
      </c>
      <c r="C58" s="210"/>
      <c r="D58" s="210"/>
      <c r="E58" s="210"/>
      <c r="F58" s="210"/>
      <c r="G58" s="210"/>
      <c r="H58" s="210"/>
      <c r="I58" s="95"/>
      <c r="J58" s="9"/>
      <c r="K58" s="9"/>
      <c r="L58" s="9"/>
    </row>
    <row r="59" spans="1:12" ht="12.75">
      <c r="A59" s="93"/>
      <c r="B59" s="209" t="s">
        <v>301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3"/>
      <c r="B60" s="209" t="s">
        <v>302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212" t="s">
        <v>271</v>
      </c>
      <c r="H63" s="213"/>
      <c r="I63" s="214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1"/>
      <c r="H64" s="20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46">
      <selection activeCell="M76" sqref="M76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3" width="12.00390625" style="46" bestFit="1" customWidth="1"/>
    <col min="14" max="14" width="11.28125" style="46" bestFit="1" customWidth="1"/>
    <col min="15" max="16384" width="9.140625" style="46" customWidth="1"/>
  </cols>
  <sheetData>
    <row r="1" spans="1:11" ht="12.75" customHeight="1">
      <c r="A1" s="266" t="s">
        <v>334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347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58</v>
      </c>
      <c r="B4" s="272"/>
      <c r="C4" s="272"/>
      <c r="D4" s="272"/>
      <c r="E4" s="272"/>
      <c r="F4" s="272"/>
      <c r="G4" s="272"/>
      <c r="H4" s="273"/>
      <c r="I4" s="51" t="s">
        <v>272</v>
      </c>
      <c r="J4" s="52" t="s">
        <v>149</v>
      </c>
      <c r="K4" s="53" t="s">
        <v>150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49">
        <v>3</v>
      </c>
      <c r="K5" s="49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12</v>
      </c>
      <c r="B8" s="240"/>
      <c r="C8" s="240"/>
      <c r="D8" s="240"/>
      <c r="E8" s="240"/>
      <c r="F8" s="240"/>
      <c r="G8" s="240"/>
      <c r="H8" s="241"/>
      <c r="I8" s="122">
        <v>2</v>
      </c>
      <c r="J8" s="123">
        <f>J9+J16+J26+J35+J39</f>
        <v>393447000</v>
      </c>
      <c r="K8" s="123">
        <f>K9+K16+K26+K35+K39</f>
        <v>389553878</v>
      </c>
    </row>
    <row r="9" spans="1:12" ht="12.75">
      <c r="A9" s="250" t="s">
        <v>200</v>
      </c>
      <c r="B9" s="251"/>
      <c r="C9" s="251"/>
      <c r="D9" s="251"/>
      <c r="E9" s="251"/>
      <c r="F9" s="251"/>
      <c r="G9" s="251"/>
      <c r="H9" s="252"/>
      <c r="I9" s="122">
        <v>3</v>
      </c>
      <c r="J9" s="123">
        <f>SUM(J10:J15)</f>
        <v>18052297</v>
      </c>
      <c r="K9" s="123">
        <f>SUM(K10:K15)</f>
        <v>17452336</v>
      </c>
      <c r="L9" s="121"/>
    </row>
    <row r="10" spans="1:12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9771435</v>
      </c>
      <c r="K10" s="7">
        <v>9598628</v>
      </c>
      <c r="L10" s="121"/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2786881</v>
      </c>
      <c r="K11" s="7">
        <v>2471702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203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204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5333210</v>
      </c>
      <c r="K14" s="7">
        <v>5227325</v>
      </c>
    </row>
    <row r="15" spans="1:11" ht="12.75">
      <c r="A15" s="233" t="s">
        <v>205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160771</v>
      </c>
      <c r="K15" s="7">
        <v>154681</v>
      </c>
    </row>
    <row r="16" spans="1:11" ht="12.75">
      <c r="A16" s="250" t="s">
        <v>201</v>
      </c>
      <c r="B16" s="251"/>
      <c r="C16" s="251"/>
      <c r="D16" s="251"/>
      <c r="E16" s="251"/>
      <c r="F16" s="251"/>
      <c r="G16" s="251"/>
      <c r="H16" s="252"/>
      <c r="I16" s="122">
        <v>10</v>
      </c>
      <c r="J16" s="123">
        <f>SUM(J17:J25)</f>
        <v>365981431</v>
      </c>
      <c r="K16" s="123">
        <f>SUM(K17:K25)</f>
        <v>363104866</v>
      </c>
    </row>
    <row r="17" spans="1:11" ht="12.75">
      <c r="A17" s="233" t="s">
        <v>206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97434350</v>
      </c>
      <c r="K17" s="7">
        <v>97434350</v>
      </c>
    </row>
    <row r="18" spans="1:11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150483367</v>
      </c>
      <c r="K18" s="7">
        <v>149225484</v>
      </c>
    </row>
    <row r="19" spans="1:11" ht="12.75">
      <c r="A19" s="233" t="s">
        <v>207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36513524</v>
      </c>
      <c r="K19" s="7">
        <v>37185821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68925618</v>
      </c>
      <c r="K20" s="7">
        <v>66591943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10400</v>
      </c>
      <c r="K22" s="7">
        <v>10400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9058129</v>
      </c>
      <c r="K23" s="7">
        <v>9123400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/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3556043</v>
      </c>
      <c r="K25" s="7">
        <v>3533468</v>
      </c>
    </row>
    <row r="26" spans="1:12" ht="12.75">
      <c r="A26" s="250" t="s">
        <v>185</v>
      </c>
      <c r="B26" s="251"/>
      <c r="C26" s="251"/>
      <c r="D26" s="251"/>
      <c r="E26" s="251"/>
      <c r="F26" s="251"/>
      <c r="G26" s="251"/>
      <c r="H26" s="252"/>
      <c r="I26" s="122">
        <v>20</v>
      </c>
      <c r="J26" s="123">
        <f>SUM(J27:J34)</f>
        <v>1983225</v>
      </c>
      <c r="K26" s="123">
        <f>SUM(K27:K34)</f>
        <v>1874476</v>
      </c>
      <c r="L26" s="121"/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794422</v>
      </c>
      <c r="K29" s="7">
        <v>794422</v>
      </c>
    </row>
    <row r="30" spans="1:11" ht="12.75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85390</v>
      </c>
      <c r="K31" s="7">
        <v>85390</v>
      </c>
    </row>
    <row r="32" spans="1:13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1066658</v>
      </c>
      <c r="K32" s="7">
        <v>958114</v>
      </c>
      <c r="M32" s="121"/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36755</v>
      </c>
      <c r="K33" s="7">
        <v>36550</v>
      </c>
    </row>
    <row r="34" spans="1:11" ht="12.75">
      <c r="A34" s="233" t="s">
        <v>178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179</v>
      </c>
      <c r="B35" s="251"/>
      <c r="C35" s="251"/>
      <c r="D35" s="251"/>
      <c r="E35" s="251"/>
      <c r="F35" s="251"/>
      <c r="G35" s="251"/>
      <c r="H35" s="252"/>
      <c r="I35" s="122">
        <v>29</v>
      </c>
      <c r="J35" s="123">
        <f>SUM(J36:J38)</f>
        <v>7430047</v>
      </c>
      <c r="K35" s="123">
        <f>SUM(K36:K38)</f>
        <v>7122200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7358054</v>
      </c>
      <c r="K37" s="7">
        <v>7077417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71993</v>
      </c>
      <c r="K38" s="7">
        <v>44783</v>
      </c>
    </row>
    <row r="39" spans="1:11" ht="12.75">
      <c r="A39" s="233" t="s">
        <v>180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234</v>
      </c>
      <c r="B40" s="240"/>
      <c r="C40" s="240"/>
      <c r="D40" s="240"/>
      <c r="E40" s="240"/>
      <c r="F40" s="240"/>
      <c r="G40" s="240"/>
      <c r="H40" s="241"/>
      <c r="I40" s="122">
        <v>34</v>
      </c>
      <c r="J40" s="123">
        <f>J41+J49+J56+J64</f>
        <v>285621174</v>
      </c>
      <c r="K40" s="123">
        <f>K41+K49+K56+K64</f>
        <v>308645582</v>
      </c>
    </row>
    <row r="41" spans="1:1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22">
        <v>35</v>
      </c>
      <c r="J41" s="123">
        <f>SUM(J42:J48)</f>
        <v>128052471</v>
      </c>
      <c r="K41" s="123">
        <f>SUM(K42:K48)</f>
        <v>135896081</v>
      </c>
    </row>
    <row r="42" spans="1:12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62167355</v>
      </c>
      <c r="K42" s="7">
        <v>58981911</v>
      </c>
      <c r="L42" s="121"/>
    </row>
    <row r="43" spans="1:12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51085793</v>
      </c>
      <c r="K43" s="7">
        <v>61980155</v>
      </c>
      <c r="L43" s="121"/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11829482</v>
      </c>
      <c r="K44" s="7">
        <v>11435103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499845</v>
      </c>
      <c r="K45" s="7">
        <v>506253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2469996</v>
      </c>
      <c r="K46" s="7">
        <v>2992659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22">
        <v>43</v>
      </c>
      <c r="J49" s="123">
        <f>SUM(J50:J55)</f>
        <v>130007374</v>
      </c>
      <c r="K49" s="123">
        <f>SUM(K50:K55)</f>
        <v>158214692</v>
      </c>
    </row>
    <row r="50" spans="1:11" ht="12.75">
      <c r="A50" s="233" t="s">
        <v>195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196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105751403</v>
      </c>
      <c r="K51" s="7">
        <v>140756479</v>
      </c>
    </row>
    <row r="52" spans="1:11" ht="12.75">
      <c r="A52" s="233" t="s">
        <v>197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198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49619</v>
      </c>
      <c r="K53" s="7">
        <v>48069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5949046</v>
      </c>
      <c r="K54" s="7">
        <v>6362434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18257306</v>
      </c>
      <c r="K55" s="7">
        <v>11047710</v>
      </c>
    </row>
    <row r="56" spans="1:1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22">
        <v>50</v>
      </c>
      <c r="J56" s="123">
        <f>SUM(J57:J63)</f>
        <v>1620179</v>
      </c>
      <c r="K56" s="123">
        <f>SUM(K57:K63)</f>
        <v>1941221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1490179</v>
      </c>
      <c r="K62" s="7">
        <v>1811221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130000</v>
      </c>
      <c r="K63" s="7">
        <v>130000</v>
      </c>
    </row>
    <row r="64" spans="1:11" ht="12.75">
      <c r="A64" s="233" t="s">
        <v>202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25941150</v>
      </c>
      <c r="K64" s="7">
        <v>12593588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3139117</v>
      </c>
      <c r="K65" s="7">
        <v>1917812</v>
      </c>
    </row>
    <row r="66" spans="1:11" ht="12.75">
      <c r="A66" s="239" t="s">
        <v>235</v>
      </c>
      <c r="B66" s="240"/>
      <c r="C66" s="240"/>
      <c r="D66" s="240"/>
      <c r="E66" s="240"/>
      <c r="F66" s="240"/>
      <c r="G66" s="240"/>
      <c r="H66" s="241"/>
      <c r="I66" s="122">
        <v>60</v>
      </c>
      <c r="J66" s="123">
        <f>J7+J8+J40+J65</f>
        <v>682207291</v>
      </c>
      <c r="K66" s="123">
        <f>K7+K8+K40+K65</f>
        <v>700117272</v>
      </c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139">
        <v>180180775</v>
      </c>
      <c r="K67" s="8">
        <v>177042901</v>
      </c>
    </row>
    <row r="68" spans="1:11" ht="12.75">
      <c r="A68" s="225" t="s">
        <v>57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186</v>
      </c>
      <c r="B69" s="254"/>
      <c r="C69" s="254"/>
      <c r="D69" s="254"/>
      <c r="E69" s="254"/>
      <c r="F69" s="254"/>
      <c r="G69" s="254"/>
      <c r="H69" s="255"/>
      <c r="I69" s="124">
        <v>62</v>
      </c>
      <c r="J69" s="125">
        <f>J70+J71+J72+J78+J79+J82+J85</f>
        <v>71576973.60519993</v>
      </c>
      <c r="K69" s="125">
        <f>K70+K71+K72+K78+K79+K82+K85</f>
        <v>78533997.60519993</v>
      </c>
      <c r="L69" s="121"/>
    </row>
    <row r="70" spans="1:12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22">
        <v>63</v>
      </c>
      <c r="J70" s="126">
        <v>151933680</v>
      </c>
      <c r="K70" s="126">
        <v>151933680</v>
      </c>
      <c r="L70" s="121"/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15686932.605199963</v>
      </c>
      <c r="K71" s="7">
        <v>15686932.605199963</v>
      </c>
    </row>
    <row r="72" spans="1:1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22">
        <v>65</v>
      </c>
      <c r="J72" s="123">
        <f>J73+J74-J75+J76+J77</f>
        <v>0</v>
      </c>
      <c r="K72" s="123">
        <f>K73+K74-K75+K76+K77</f>
        <v>0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939860</v>
      </c>
      <c r="K74" s="7">
        <v>939860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939860</v>
      </c>
      <c r="K75" s="7">
        <v>939860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>
        <v>105930149</v>
      </c>
      <c r="K78" s="7">
        <v>105714447</v>
      </c>
    </row>
    <row r="79" spans="1:13" ht="12.75">
      <c r="A79" s="250" t="s">
        <v>232</v>
      </c>
      <c r="B79" s="251"/>
      <c r="C79" s="251"/>
      <c r="D79" s="251"/>
      <c r="E79" s="251"/>
      <c r="F79" s="251"/>
      <c r="G79" s="251"/>
      <c r="H79" s="252"/>
      <c r="I79" s="122">
        <v>72</v>
      </c>
      <c r="J79" s="123">
        <f>J80-J81</f>
        <v>-162913168</v>
      </c>
      <c r="K79" s="123">
        <f>K80-K81</f>
        <v>-197121289</v>
      </c>
      <c r="L79" s="121"/>
      <c r="M79" s="121"/>
    </row>
    <row r="80" spans="1:12" ht="12.75">
      <c r="A80" s="247" t="s">
        <v>164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1"/>
    </row>
    <row r="81" spans="1:13" ht="12.75">
      <c r="A81" s="247" t="s">
        <v>165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162913168</v>
      </c>
      <c r="K81" s="7">
        <v>197121289</v>
      </c>
      <c r="L81" s="121"/>
      <c r="M81" s="121"/>
    </row>
    <row r="82" spans="1:12" ht="12.75">
      <c r="A82" s="250" t="s">
        <v>233</v>
      </c>
      <c r="B82" s="251"/>
      <c r="C82" s="251"/>
      <c r="D82" s="251"/>
      <c r="E82" s="251"/>
      <c r="F82" s="251"/>
      <c r="G82" s="251"/>
      <c r="H82" s="252"/>
      <c r="I82" s="122">
        <v>75</v>
      </c>
      <c r="J82" s="126">
        <f>J83-J84</f>
        <v>-34208121</v>
      </c>
      <c r="K82" s="126">
        <f>K83-K84</f>
        <v>6889317</v>
      </c>
      <c r="L82" s="121"/>
    </row>
    <row r="83" spans="1:1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>
        <v>6889317</v>
      </c>
    </row>
    <row r="84" spans="1:13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34208121</v>
      </c>
      <c r="K84" s="7"/>
      <c r="L84" s="121"/>
      <c r="M84" s="121"/>
    </row>
    <row r="85" spans="1:11" ht="12.75">
      <c r="A85" s="233" t="s">
        <v>168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-4852499</v>
      </c>
      <c r="K85" s="7">
        <v>-4569090</v>
      </c>
    </row>
    <row r="86" spans="1:11" ht="12.75">
      <c r="A86" s="239" t="s">
        <v>18</v>
      </c>
      <c r="B86" s="240"/>
      <c r="C86" s="240"/>
      <c r="D86" s="240"/>
      <c r="E86" s="240"/>
      <c r="F86" s="240"/>
      <c r="G86" s="240"/>
      <c r="H86" s="241"/>
      <c r="I86" s="122">
        <v>79</v>
      </c>
      <c r="J86" s="123">
        <f>SUM(J87:J89)</f>
        <v>4954604</v>
      </c>
      <c r="K86" s="123">
        <f>SUM(K87:K89)</f>
        <v>4954604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2608062</v>
      </c>
      <c r="K87" s="7">
        <v>2608062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2346542</v>
      </c>
      <c r="K89" s="7">
        <v>2346542</v>
      </c>
    </row>
    <row r="90" spans="1:11" ht="12.75">
      <c r="A90" s="239" t="s">
        <v>19</v>
      </c>
      <c r="B90" s="240"/>
      <c r="C90" s="240"/>
      <c r="D90" s="240"/>
      <c r="E90" s="240"/>
      <c r="F90" s="240"/>
      <c r="G90" s="240"/>
      <c r="H90" s="241"/>
      <c r="I90" s="122">
        <v>83</v>
      </c>
      <c r="J90" s="123">
        <f>SUM(J91:J99)</f>
        <v>231449985</v>
      </c>
      <c r="K90" s="123">
        <f>SUM(K91:K99)</f>
        <v>226633366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196867746</v>
      </c>
      <c r="K93" s="7">
        <v>192234171</v>
      </c>
    </row>
    <row r="94" spans="1:11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11329279</v>
      </c>
      <c r="K98" s="7">
        <v>11193585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>
        <v>23252960</v>
      </c>
      <c r="K99" s="7">
        <v>23205610</v>
      </c>
    </row>
    <row r="100" spans="1:11" ht="12.75">
      <c r="A100" s="239" t="s">
        <v>20</v>
      </c>
      <c r="B100" s="240"/>
      <c r="C100" s="240"/>
      <c r="D100" s="240"/>
      <c r="E100" s="240"/>
      <c r="F100" s="240"/>
      <c r="G100" s="240"/>
      <c r="H100" s="241"/>
      <c r="I100" s="122">
        <v>93</v>
      </c>
      <c r="J100" s="123">
        <f>SUM(J101:J112)</f>
        <v>341512116</v>
      </c>
      <c r="K100" s="123">
        <f>SUM(K101:K112)</f>
        <v>377783194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148609262</v>
      </c>
      <c r="K103" s="7">
        <v>168553467</v>
      </c>
    </row>
    <row r="104" spans="1:11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36309761</v>
      </c>
      <c r="K104" s="7">
        <v>30531387</v>
      </c>
    </row>
    <row r="105" spans="1:11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145103760</v>
      </c>
      <c r="K105" s="7">
        <v>166284920</v>
      </c>
    </row>
    <row r="106" spans="1:11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5825975</v>
      </c>
      <c r="K108" s="7">
        <v>6263283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5387055</v>
      </c>
      <c r="K109" s="7">
        <v>5785655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276303</v>
      </c>
      <c r="K112" s="7">
        <v>364482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32713612</v>
      </c>
      <c r="K113" s="7">
        <v>12212110</v>
      </c>
    </row>
    <row r="114" spans="1:13" ht="12.75">
      <c r="A114" s="239" t="s">
        <v>24</v>
      </c>
      <c r="B114" s="240"/>
      <c r="C114" s="240"/>
      <c r="D114" s="240"/>
      <c r="E114" s="240"/>
      <c r="F114" s="240"/>
      <c r="G114" s="240"/>
      <c r="H114" s="241"/>
      <c r="I114" s="122">
        <v>107</v>
      </c>
      <c r="J114" s="123">
        <f>J69+J86+J90+J100+J113</f>
        <v>682207290.6051999</v>
      </c>
      <c r="K114" s="123">
        <f>K69+K86+K90+K100+K113</f>
        <v>700117271.6051999</v>
      </c>
      <c r="L114" s="121"/>
      <c r="M114" s="121"/>
    </row>
    <row r="115" spans="1:13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180180775</v>
      </c>
      <c r="K115" s="8">
        <v>177042901</v>
      </c>
      <c r="L115" s="121"/>
      <c r="M115" s="121"/>
    </row>
    <row r="116" spans="1:11" ht="12.75">
      <c r="A116" s="225" t="s">
        <v>303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181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76429473</v>
      </c>
      <c r="K118" s="7">
        <v>83103088</v>
      </c>
      <c r="L118" s="121"/>
      <c r="M118" s="121"/>
      <c r="N118" s="121"/>
    </row>
    <row r="119" spans="1:13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-4852499</v>
      </c>
      <c r="K119" s="8">
        <v>-4569090</v>
      </c>
      <c r="L119" s="121"/>
      <c r="M119" s="121"/>
    </row>
    <row r="120" spans="1:11" ht="12.75">
      <c r="A120" s="245" t="s">
        <v>304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1"/>
      <c r="K122" s="1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view="pageBreakPreview" zoomScale="110" zoomScaleSheetLayoutView="110" zoomScalePageLayoutView="0" workbookViewId="0" topLeftCell="A31">
      <selection activeCell="L45" sqref="L45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85156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347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51" t="s">
        <v>273</v>
      </c>
      <c r="J4" s="291" t="s">
        <v>312</v>
      </c>
      <c r="K4" s="291"/>
      <c r="L4" s="291" t="s">
        <v>313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53" t="s">
        <v>25</v>
      </c>
      <c r="B7" s="254"/>
      <c r="C7" s="254"/>
      <c r="D7" s="254"/>
      <c r="E7" s="254"/>
      <c r="F7" s="254"/>
      <c r="G7" s="254"/>
      <c r="H7" s="255"/>
      <c r="I7" s="124">
        <v>111</v>
      </c>
      <c r="J7" s="125">
        <f>SUM(J8:J9)</f>
        <v>102805896</v>
      </c>
      <c r="K7" s="125">
        <f>SUM(K8:K9)</f>
        <v>102805896</v>
      </c>
      <c r="L7" s="125">
        <f>SUM(L8:L9)</f>
        <v>153186628</v>
      </c>
      <c r="M7" s="125">
        <f>SUM(M8:M9)</f>
        <v>153186628</v>
      </c>
      <c r="N7" s="121"/>
      <c r="O7" s="121"/>
      <c r="P7" s="121"/>
    </row>
    <row r="8" spans="1:14" ht="12.75">
      <c r="A8" s="236" t="s">
        <v>151</v>
      </c>
      <c r="B8" s="237"/>
      <c r="C8" s="237"/>
      <c r="D8" s="237"/>
      <c r="E8" s="237"/>
      <c r="F8" s="237"/>
      <c r="G8" s="237"/>
      <c r="H8" s="238"/>
      <c r="I8" s="1">
        <v>112</v>
      </c>
      <c r="J8" s="128">
        <v>99650912</v>
      </c>
      <c r="K8" s="128">
        <v>99650912</v>
      </c>
      <c r="L8" s="128">
        <v>151063419</v>
      </c>
      <c r="M8" s="128">
        <v>151063419</v>
      </c>
      <c r="N8" s="121"/>
    </row>
    <row r="9" spans="1:14" ht="12.75">
      <c r="A9" s="236" t="s">
        <v>102</v>
      </c>
      <c r="B9" s="237"/>
      <c r="C9" s="237"/>
      <c r="D9" s="237"/>
      <c r="E9" s="237"/>
      <c r="F9" s="237"/>
      <c r="G9" s="237"/>
      <c r="H9" s="238"/>
      <c r="I9" s="1">
        <v>113</v>
      </c>
      <c r="J9" s="128">
        <v>3154984</v>
      </c>
      <c r="K9" s="128">
        <v>3154984</v>
      </c>
      <c r="L9" s="128">
        <v>2123209</v>
      </c>
      <c r="M9" s="128">
        <v>2123209</v>
      </c>
      <c r="N9" s="121"/>
    </row>
    <row r="10" spans="1:13" ht="12.75">
      <c r="A10" s="239" t="s">
        <v>11</v>
      </c>
      <c r="B10" s="240"/>
      <c r="C10" s="240"/>
      <c r="D10" s="240"/>
      <c r="E10" s="240"/>
      <c r="F10" s="240"/>
      <c r="G10" s="240"/>
      <c r="H10" s="241"/>
      <c r="I10" s="122">
        <v>114</v>
      </c>
      <c r="J10" s="123">
        <f>J11+J12+J16+J20+J21+J22+J25+J26</f>
        <v>111468129</v>
      </c>
      <c r="K10" s="123">
        <f>K11+K12+K16+K20+K21+K22+K25+K26</f>
        <v>111468129</v>
      </c>
      <c r="L10" s="123">
        <f>L11+L12+L16+L20+L21+L22+L25+L26</f>
        <v>146653279</v>
      </c>
      <c r="M10" s="123">
        <f>M11+M12+M16+M20+M21+M22+M25+M26</f>
        <v>146653279</v>
      </c>
    </row>
    <row r="11" spans="1:14" ht="12.75">
      <c r="A11" s="236" t="s">
        <v>103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40">
        <v>-3507495</v>
      </c>
      <c r="K11" s="140">
        <v>-3507495</v>
      </c>
      <c r="L11" s="140">
        <v>-10499985</v>
      </c>
      <c r="M11" s="142">
        <v>-10499985</v>
      </c>
      <c r="N11" s="121"/>
    </row>
    <row r="12" spans="1:13" ht="12.75">
      <c r="A12" s="239" t="s">
        <v>21</v>
      </c>
      <c r="B12" s="240"/>
      <c r="C12" s="240"/>
      <c r="D12" s="240"/>
      <c r="E12" s="240"/>
      <c r="F12" s="240"/>
      <c r="G12" s="240"/>
      <c r="H12" s="241"/>
      <c r="I12" s="122">
        <v>116</v>
      </c>
      <c r="J12" s="123">
        <f>SUM(J13:J15)</f>
        <v>61442833</v>
      </c>
      <c r="K12" s="123">
        <f>SUM(K13:K15)</f>
        <v>61442833</v>
      </c>
      <c r="L12" s="123">
        <f>SUM(L13:L15)</f>
        <v>115347256</v>
      </c>
      <c r="M12" s="123">
        <f>SUM(M13:M15)</f>
        <v>115347256</v>
      </c>
    </row>
    <row r="13" spans="1:14" ht="12.75">
      <c r="A13" s="233" t="s">
        <v>145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21764414</v>
      </c>
      <c r="K13" s="7">
        <v>21764414</v>
      </c>
      <c r="L13" s="7">
        <v>50463255</v>
      </c>
      <c r="M13" s="7">
        <v>50463255</v>
      </c>
      <c r="N13" s="121"/>
    </row>
    <row r="14" spans="1:14" ht="12.75">
      <c r="A14" s="233" t="s">
        <v>146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32330843</v>
      </c>
      <c r="K14" s="7">
        <v>32330843</v>
      </c>
      <c r="L14" s="7">
        <v>32147497</v>
      </c>
      <c r="M14" s="7">
        <v>32147497</v>
      </c>
      <c r="N14" s="121"/>
    </row>
    <row r="15" spans="1:14" ht="12.75">
      <c r="A15" s="233" t="s">
        <v>60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7347576</v>
      </c>
      <c r="K15" s="7">
        <v>7347576</v>
      </c>
      <c r="L15" s="7">
        <v>32736504</v>
      </c>
      <c r="M15" s="7">
        <v>32736504</v>
      </c>
      <c r="N15" s="121"/>
    </row>
    <row r="16" spans="1:13" ht="12.75">
      <c r="A16" s="239" t="s">
        <v>22</v>
      </c>
      <c r="B16" s="240"/>
      <c r="C16" s="240"/>
      <c r="D16" s="240"/>
      <c r="E16" s="240"/>
      <c r="F16" s="240"/>
      <c r="G16" s="240"/>
      <c r="H16" s="241"/>
      <c r="I16" s="122">
        <v>120</v>
      </c>
      <c r="J16" s="123">
        <f>SUM(J17:J19)</f>
        <v>22577532</v>
      </c>
      <c r="K16" s="123">
        <f>SUM(K17:K19)</f>
        <v>22577532</v>
      </c>
      <c r="L16" s="123">
        <f>SUM(L17:L19)</f>
        <v>26473879</v>
      </c>
      <c r="M16" s="123">
        <f>SUM(M17:M19)</f>
        <v>26473879</v>
      </c>
    </row>
    <row r="17" spans="1:14" ht="12.75">
      <c r="A17" s="233" t="s">
        <v>61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14230284</v>
      </c>
      <c r="K17" s="7">
        <v>14230284</v>
      </c>
      <c r="L17" s="7">
        <v>16997050</v>
      </c>
      <c r="M17" s="7">
        <v>16997050</v>
      </c>
      <c r="N17" s="121"/>
    </row>
    <row r="18" spans="1:14" ht="12.75">
      <c r="A18" s="233" t="s">
        <v>62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5111004</v>
      </c>
      <c r="K18" s="7">
        <v>5111004</v>
      </c>
      <c r="L18" s="7">
        <v>5666683</v>
      </c>
      <c r="M18" s="7">
        <v>5666683</v>
      </c>
      <c r="N18" s="121"/>
    </row>
    <row r="19" spans="1:14" ht="12.75">
      <c r="A19" s="233" t="s">
        <v>63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3236244</v>
      </c>
      <c r="K19" s="7">
        <v>3236244</v>
      </c>
      <c r="L19" s="7">
        <v>3810146</v>
      </c>
      <c r="M19" s="7">
        <v>3810146</v>
      </c>
      <c r="N19" s="121"/>
    </row>
    <row r="20" spans="1:14" ht="12.75">
      <c r="A20" s="236" t="s">
        <v>104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5484277</v>
      </c>
      <c r="K20" s="7">
        <v>5484277</v>
      </c>
      <c r="L20" s="7">
        <v>6625331</v>
      </c>
      <c r="M20" s="7">
        <v>6625331</v>
      </c>
      <c r="N20" s="121"/>
    </row>
    <row r="21" spans="1:14" ht="12.75">
      <c r="A21" s="236" t="s">
        <v>105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24893065</v>
      </c>
      <c r="K21" s="7">
        <v>24893065</v>
      </c>
      <c r="L21" s="7">
        <v>7072573</v>
      </c>
      <c r="M21" s="7">
        <v>7072573</v>
      </c>
      <c r="N21" s="121"/>
    </row>
    <row r="22" spans="1:13" ht="12.75">
      <c r="A22" s="239" t="s">
        <v>23</v>
      </c>
      <c r="B22" s="240"/>
      <c r="C22" s="240"/>
      <c r="D22" s="240"/>
      <c r="E22" s="240"/>
      <c r="F22" s="240"/>
      <c r="G22" s="240"/>
      <c r="H22" s="241"/>
      <c r="I22" s="122">
        <v>126</v>
      </c>
      <c r="J22" s="123">
        <f>SUM(J23:J24)</f>
        <v>1859</v>
      </c>
      <c r="K22" s="123">
        <f>SUM(K23:K24)</f>
        <v>1859</v>
      </c>
      <c r="L22" s="123">
        <f>SUM(L23:L24)</f>
        <v>0</v>
      </c>
      <c r="M22" s="123">
        <f>SUM(M23:M24)</f>
        <v>0</v>
      </c>
    </row>
    <row r="23" spans="1:13" ht="12.75">
      <c r="A23" s="233" t="s">
        <v>136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28"/>
      <c r="K23" s="128"/>
      <c r="L23" s="128"/>
      <c r="M23" s="128"/>
    </row>
    <row r="24" spans="1:14" ht="12.75">
      <c r="A24" s="233" t="s">
        <v>137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28">
        <v>1859</v>
      </c>
      <c r="K24" s="128">
        <v>1859</v>
      </c>
      <c r="L24" s="128"/>
      <c r="M24" s="128"/>
      <c r="N24" s="121"/>
    </row>
    <row r="25" spans="1:14" ht="12.75">
      <c r="A25" s="236" t="s">
        <v>106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28"/>
      <c r="K25" s="128"/>
      <c r="L25" s="128"/>
      <c r="M25" s="128"/>
      <c r="N25" s="121"/>
    </row>
    <row r="26" spans="1:14" ht="12.75">
      <c r="A26" s="236" t="s">
        <v>49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28">
        <v>576058</v>
      </c>
      <c r="K26" s="128">
        <v>576058</v>
      </c>
      <c r="L26" s="128">
        <v>1634225</v>
      </c>
      <c r="M26" s="128">
        <v>1634225</v>
      </c>
      <c r="N26" s="121"/>
    </row>
    <row r="27" spans="1:13" ht="12.75">
      <c r="A27" s="239" t="s">
        <v>208</v>
      </c>
      <c r="B27" s="240"/>
      <c r="C27" s="240"/>
      <c r="D27" s="240"/>
      <c r="E27" s="240"/>
      <c r="F27" s="240"/>
      <c r="G27" s="240"/>
      <c r="H27" s="241"/>
      <c r="I27" s="122">
        <v>131</v>
      </c>
      <c r="J27" s="123">
        <f>SUM(J28:J32)</f>
        <v>224549</v>
      </c>
      <c r="K27" s="123">
        <f>SUM(K28:K32)</f>
        <v>224549</v>
      </c>
      <c r="L27" s="123">
        <f>SUM(L28:L32)</f>
        <v>5738981</v>
      </c>
      <c r="M27" s="123">
        <f>SUM(M28:M32)</f>
        <v>5738981</v>
      </c>
    </row>
    <row r="28" spans="1:13" ht="12.75" customHeight="1">
      <c r="A28" s="236" t="s">
        <v>338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28"/>
      <c r="K28" s="136"/>
      <c r="L28" s="128"/>
      <c r="M28" s="128"/>
    </row>
    <row r="29" spans="1:14" ht="12.75" customHeight="1">
      <c r="A29" s="236" t="s">
        <v>339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28">
        <v>218178</v>
      </c>
      <c r="K29" s="128">
        <v>218178</v>
      </c>
      <c r="L29" s="128">
        <v>5735655</v>
      </c>
      <c r="M29" s="128">
        <v>5735655</v>
      </c>
      <c r="N29" s="121"/>
    </row>
    <row r="30" spans="1:13" ht="12.75">
      <c r="A30" s="236" t="s">
        <v>138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28"/>
      <c r="K30" s="128"/>
      <c r="L30" s="128"/>
      <c r="M30" s="128"/>
    </row>
    <row r="31" spans="1:13" ht="12.75">
      <c r="A31" s="236" t="s">
        <v>218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28"/>
      <c r="K31" s="128"/>
      <c r="L31" s="128"/>
      <c r="M31" s="128"/>
    </row>
    <row r="32" spans="1:14" ht="12.75">
      <c r="A32" s="236" t="s">
        <v>139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6371</v>
      </c>
      <c r="K32" s="7">
        <v>6371</v>
      </c>
      <c r="L32" s="7">
        <v>3326</v>
      </c>
      <c r="M32" s="7">
        <v>3326</v>
      </c>
      <c r="N32" s="121"/>
    </row>
    <row r="33" spans="1:13" ht="12.75">
      <c r="A33" s="239" t="s">
        <v>209</v>
      </c>
      <c r="B33" s="240"/>
      <c r="C33" s="240"/>
      <c r="D33" s="240"/>
      <c r="E33" s="240"/>
      <c r="F33" s="240"/>
      <c r="G33" s="240"/>
      <c r="H33" s="241"/>
      <c r="I33" s="122">
        <v>137</v>
      </c>
      <c r="J33" s="123">
        <f>SUM(J34:J37)</f>
        <v>3048934</v>
      </c>
      <c r="K33" s="123">
        <f>SUM(K34:K37)</f>
        <v>3048934</v>
      </c>
      <c r="L33" s="123">
        <f>SUM(L34:L37)</f>
        <v>5315306</v>
      </c>
      <c r="M33" s="123">
        <f>SUM(M34:M37)</f>
        <v>5315306</v>
      </c>
    </row>
    <row r="34" spans="1:13" ht="12.75" customHeight="1">
      <c r="A34" s="236" t="s">
        <v>65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28"/>
      <c r="K34" s="136"/>
      <c r="L34" s="128"/>
      <c r="M34" s="128"/>
    </row>
    <row r="35" spans="1:14" ht="12.75" customHeight="1">
      <c r="A35" s="236" t="s">
        <v>64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28">
        <v>3048934</v>
      </c>
      <c r="K35" s="128">
        <v>3048934</v>
      </c>
      <c r="L35" s="128">
        <v>5315306</v>
      </c>
      <c r="M35" s="128">
        <v>5315306</v>
      </c>
      <c r="N35" s="121"/>
    </row>
    <row r="36" spans="1:13" ht="12.75">
      <c r="A36" s="236" t="s">
        <v>219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28"/>
      <c r="K36" s="128"/>
      <c r="L36" s="128"/>
      <c r="M36" s="128"/>
    </row>
    <row r="37" spans="1:14" ht="12.75">
      <c r="A37" s="236" t="s">
        <v>66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28"/>
      <c r="K37" s="128"/>
      <c r="L37" s="128"/>
      <c r="M37" s="128"/>
      <c r="N37" s="121"/>
    </row>
    <row r="38" spans="1:13" ht="12.75">
      <c r="A38" s="236" t="s">
        <v>190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28"/>
      <c r="M38" s="136"/>
    </row>
    <row r="39" spans="1:13" ht="12.75">
      <c r="A39" s="236" t="s">
        <v>191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28"/>
      <c r="M39" s="136"/>
    </row>
    <row r="40" spans="1:13" ht="12.75">
      <c r="A40" s="236" t="s">
        <v>220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28"/>
      <c r="M40" s="136"/>
    </row>
    <row r="41" spans="1:13" ht="12.75">
      <c r="A41" s="284" t="s">
        <v>221</v>
      </c>
      <c r="B41" s="285"/>
      <c r="C41" s="285"/>
      <c r="D41" s="285"/>
      <c r="E41" s="285"/>
      <c r="F41" s="285"/>
      <c r="G41" s="285"/>
      <c r="H41" s="286"/>
      <c r="I41" s="127">
        <v>145</v>
      </c>
      <c r="J41" s="7"/>
      <c r="K41" s="7"/>
      <c r="L41" s="128"/>
      <c r="M41" s="136"/>
    </row>
    <row r="42" spans="1:13" ht="12.75">
      <c r="A42" s="239" t="s">
        <v>210</v>
      </c>
      <c r="B42" s="240"/>
      <c r="C42" s="240"/>
      <c r="D42" s="240"/>
      <c r="E42" s="240"/>
      <c r="F42" s="240"/>
      <c r="G42" s="240"/>
      <c r="H42" s="241"/>
      <c r="I42" s="122">
        <v>146</v>
      </c>
      <c r="J42" s="123">
        <f>J7+J27+J38+J40</f>
        <v>103030445</v>
      </c>
      <c r="K42" s="123">
        <f>K7+K27+K38+K40</f>
        <v>103030445</v>
      </c>
      <c r="L42" s="123">
        <f>L7+L27+L38+L40</f>
        <v>158925609</v>
      </c>
      <c r="M42" s="123">
        <f>M7+M27+M38+M40</f>
        <v>158925609</v>
      </c>
    </row>
    <row r="43" spans="1:15" ht="12.75">
      <c r="A43" s="239" t="s">
        <v>211</v>
      </c>
      <c r="B43" s="240"/>
      <c r="C43" s="240"/>
      <c r="D43" s="240"/>
      <c r="E43" s="240"/>
      <c r="F43" s="240"/>
      <c r="G43" s="240"/>
      <c r="H43" s="241"/>
      <c r="I43" s="122">
        <v>147</v>
      </c>
      <c r="J43" s="123">
        <f>J10+J33+J39+J41</f>
        <v>114517063</v>
      </c>
      <c r="K43" s="123">
        <f>K10+K33+K39+K41</f>
        <v>114517063</v>
      </c>
      <c r="L43" s="123">
        <f>L10+L33+L39+L41</f>
        <v>151968585</v>
      </c>
      <c r="M43" s="123">
        <f>M10+M33+M39+M41</f>
        <v>151968585</v>
      </c>
      <c r="O43" s="121"/>
    </row>
    <row r="44" spans="1:14" ht="12.75">
      <c r="A44" s="239" t="s">
        <v>230</v>
      </c>
      <c r="B44" s="240"/>
      <c r="C44" s="240"/>
      <c r="D44" s="240"/>
      <c r="E44" s="240"/>
      <c r="F44" s="240"/>
      <c r="G44" s="240"/>
      <c r="H44" s="241"/>
      <c r="I44" s="122">
        <v>148</v>
      </c>
      <c r="J44" s="123">
        <f>J42-J43</f>
        <v>-11486618</v>
      </c>
      <c r="K44" s="123">
        <f>K42-K43</f>
        <v>-11486618</v>
      </c>
      <c r="L44" s="123">
        <f>L42-L43</f>
        <v>6957024</v>
      </c>
      <c r="M44" s="123">
        <f>M42-M43</f>
        <v>6957024</v>
      </c>
      <c r="N44" s="121"/>
    </row>
    <row r="45" spans="1:13" ht="12.75">
      <c r="A45" s="247" t="s">
        <v>213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7">
        <f>IF(J42&gt;J43,J42-J43,0)</f>
        <v>0</v>
      </c>
      <c r="K45" s="47">
        <f>IF(K42&gt;K43,K42-K43,0)</f>
        <v>0</v>
      </c>
      <c r="L45" s="136">
        <f>IF(L42&gt;L43,L42-L43,0)</f>
        <v>6957024</v>
      </c>
      <c r="M45" s="136">
        <f>IF(M42&gt;M43,M42-M43,0)</f>
        <v>6957024</v>
      </c>
    </row>
    <row r="46" spans="1:13" ht="12.75">
      <c r="A46" s="247" t="s">
        <v>214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7">
        <f>IF(J43&gt;J42,J43-J42,0)</f>
        <v>11486618</v>
      </c>
      <c r="K46" s="47">
        <f>IF(K43&gt;K42,K43-K42,0)</f>
        <v>11486618</v>
      </c>
      <c r="L46" s="136">
        <f>IF(L43&gt;L42,L43-L42,0)</f>
        <v>0</v>
      </c>
      <c r="M46" s="136">
        <f>IF(M43&gt;M42,M43-M42,0)</f>
        <v>0</v>
      </c>
    </row>
    <row r="47" spans="1:13" ht="12.75">
      <c r="A47" s="284" t="s">
        <v>212</v>
      </c>
      <c r="B47" s="285"/>
      <c r="C47" s="285"/>
      <c r="D47" s="285"/>
      <c r="E47" s="285"/>
      <c r="F47" s="285"/>
      <c r="G47" s="285"/>
      <c r="H47" s="286"/>
      <c r="I47" s="127">
        <v>151</v>
      </c>
      <c r="J47" s="128"/>
      <c r="K47" s="128"/>
      <c r="L47" s="128"/>
      <c r="M47" s="128"/>
    </row>
    <row r="48" spans="1:13" ht="12.75">
      <c r="A48" s="239" t="s">
        <v>231</v>
      </c>
      <c r="B48" s="240"/>
      <c r="C48" s="240"/>
      <c r="D48" s="240"/>
      <c r="E48" s="240"/>
      <c r="F48" s="240"/>
      <c r="G48" s="240"/>
      <c r="H48" s="241"/>
      <c r="I48" s="122">
        <v>152</v>
      </c>
      <c r="J48" s="123">
        <f>J44-J47</f>
        <v>-11486618</v>
      </c>
      <c r="K48" s="123">
        <f>K44-K47</f>
        <v>-11486618</v>
      </c>
      <c r="L48" s="123">
        <f>L44-L47</f>
        <v>6957024</v>
      </c>
      <c r="M48" s="123">
        <f>M44-M47</f>
        <v>6957024</v>
      </c>
    </row>
    <row r="49" spans="1:13" ht="12.75">
      <c r="A49" s="247" t="s">
        <v>187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6957024</v>
      </c>
      <c r="M49" s="47">
        <f>IF(M48&gt;0,M48,0)</f>
        <v>6957024</v>
      </c>
    </row>
    <row r="50" spans="1:14" ht="12.75">
      <c r="A50" s="287" t="s">
        <v>215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4">
        <f>IF(J48&lt;0,-J48,0)</f>
        <v>11486618</v>
      </c>
      <c r="K50" s="54">
        <f>IF(K48&lt;0,-K48,0)</f>
        <v>11486618</v>
      </c>
      <c r="L50" s="137">
        <f>IF(L48&lt;0,-L48,0)</f>
        <v>0</v>
      </c>
      <c r="M50" s="137">
        <f>IF(M48&lt;0,-M48,0)</f>
        <v>0</v>
      </c>
      <c r="N50" s="121"/>
    </row>
    <row r="51" spans="1:13" ht="12.75" customHeight="1">
      <c r="A51" s="225" t="s">
        <v>305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182</v>
      </c>
      <c r="B52" s="230"/>
      <c r="C52" s="230"/>
      <c r="D52" s="230"/>
      <c r="E52" s="230"/>
      <c r="F52" s="230"/>
      <c r="G52" s="230"/>
      <c r="H52" s="230"/>
      <c r="I52" s="48"/>
      <c r="J52" s="138"/>
      <c r="K52" s="138"/>
      <c r="L52" s="138"/>
      <c r="M52" s="141"/>
    </row>
    <row r="53" spans="1:15" ht="12.75">
      <c r="A53" s="281" t="s">
        <v>228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v>-11409254</v>
      </c>
      <c r="K53" s="7">
        <v>-11409254</v>
      </c>
      <c r="L53" s="7"/>
      <c r="M53" s="7"/>
      <c r="N53" s="121"/>
      <c r="O53" s="121"/>
    </row>
    <row r="54" spans="1:14" ht="12.75">
      <c r="A54" s="281" t="s">
        <v>229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>
        <v>-77364.25629999881</v>
      </c>
      <c r="K54" s="8">
        <v>-77364.25629999881</v>
      </c>
      <c r="L54" s="8"/>
      <c r="M54" s="8"/>
      <c r="N54" s="121"/>
    </row>
    <row r="55" spans="1:13" ht="12.75" customHeight="1">
      <c r="A55" s="225" t="s">
        <v>184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199</v>
      </c>
      <c r="B56" s="254"/>
      <c r="C56" s="254"/>
      <c r="D56" s="254"/>
      <c r="E56" s="254"/>
      <c r="F56" s="254"/>
      <c r="G56" s="254"/>
      <c r="H56" s="255"/>
      <c r="I56" s="129">
        <v>157</v>
      </c>
      <c r="J56" s="130">
        <f>J48</f>
        <v>-11486618</v>
      </c>
      <c r="K56" s="130">
        <f>K48</f>
        <v>-11486618</v>
      </c>
      <c r="L56" s="131">
        <f>L48</f>
        <v>6957024</v>
      </c>
      <c r="M56" s="131">
        <f>M48</f>
        <v>6957024</v>
      </c>
    </row>
    <row r="57" spans="1:13" ht="12.75">
      <c r="A57" s="239" t="s">
        <v>216</v>
      </c>
      <c r="B57" s="240"/>
      <c r="C57" s="240"/>
      <c r="D57" s="240"/>
      <c r="E57" s="240"/>
      <c r="F57" s="240"/>
      <c r="G57" s="240"/>
      <c r="H57" s="241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36" t="s">
        <v>222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223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44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224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225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226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227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217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188</v>
      </c>
      <c r="B66" s="240"/>
      <c r="C66" s="240"/>
      <c r="D66" s="240"/>
      <c r="E66" s="240"/>
      <c r="F66" s="240"/>
      <c r="G66" s="240"/>
      <c r="H66" s="241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39" t="s">
        <v>189</v>
      </c>
      <c r="B67" s="240"/>
      <c r="C67" s="240"/>
      <c r="D67" s="240"/>
      <c r="E67" s="240"/>
      <c r="F67" s="240"/>
      <c r="G67" s="240"/>
      <c r="H67" s="241"/>
      <c r="I67" s="122">
        <v>168</v>
      </c>
      <c r="J67" s="132">
        <f>J56+J66</f>
        <v>-11486618</v>
      </c>
      <c r="K67" s="132">
        <f>K56+K66</f>
        <v>-11486618</v>
      </c>
      <c r="L67" s="132">
        <f>L56+L66</f>
        <v>6957024</v>
      </c>
      <c r="M67" s="132">
        <f>M56+M66</f>
        <v>6957024</v>
      </c>
    </row>
    <row r="68" spans="1:13" ht="12.75" customHeight="1">
      <c r="A68" s="277" t="s">
        <v>306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4" ht="12.75">
      <c r="A70" s="281" t="s">
        <v>228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-11409254</v>
      </c>
      <c r="K70" s="7">
        <v>-11409254</v>
      </c>
      <c r="L70" s="7">
        <v>7024731</v>
      </c>
      <c r="M70" s="7">
        <v>7024731</v>
      </c>
      <c r="N70" s="121"/>
    </row>
    <row r="71" spans="1:13" ht="12.75">
      <c r="A71" s="274" t="s">
        <v>229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-77364.25629999881</v>
      </c>
      <c r="K71" s="8">
        <v>-77364.25629999881</v>
      </c>
      <c r="L71" s="8">
        <v>-67706.58779999986</v>
      </c>
      <c r="M71" s="8">
        <v>-67706.58779999986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view="pageBreakPreview" zoomScale="110" zoomScaleSheetLayoutView="110" zoomScalePageLayoutView="0" workbookViewId="0" topLeftCell="A19">
      <selection activeCell="F56" sqref="F56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2" width="11.28125" style="46" bestFit="1" customWidth="1"/>
    <col min="13" max="16384" width="9.140625" style="46" customWidth="1"/>
  </cols>
  <sheetData>
    <row r="1" spans="1:11" ht="12.75" customHeight="1">
      <c r="A1" s="302" t="s">
        <v>336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350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0">
        <v>2</v>
      </c>
      <c r="J5" s="61" t="s">
        <v>276</v>
      </c>
      <c r="K5" s="61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-34849307</v>
      </c>
      <c r="K7" s="7">
        <v>6957024</v>
      </c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24121451</v>
      </c>
      <c r="K8" s="7">
        <v>6625331</v>
      </c>
    </row>
    <row r="9" spans="1:12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7">
        <v>51489053</v>
      </c>
      <c r="K9" s="7">
        <v>9826109</v>
      </c>
      <c r="L9" s="121"/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/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7"/>
      <c r="K11" s="7"/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7"/>
      <c r="K12" s="7">
        <v>1066687</v>
      </c>
    </row>
    <row r="13" spans="1:11" ht="12.75">
      <c r="A13" s="239" t="s">
        <v>153</v>
      </c>
      <c r="B13" s="240"/>
      <c r="C13" s="240"/>
      <c r="D13" s="240"/>
      <c r="E13" s="240"/>
      <c r="F13" s="240"/>
      <c r="G13" s="240"/>
      <c r="H13" s="240"/>
      <c r="I13" s="122">
        <v>7</v>
      </c>
      <c r="J13" s="133">
        <f>SUM(J7:J12)</f>
        <v>40761197</v>
      </c>
      <c r="K13" s="123">
        <f>SUM(K7:K12)</f>
        <v>24475151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7"/>
      <c r="K14" s="7"/>
    </row>
    <row r="15" spans="1:12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60362461</v>
      </c>
      <c r="K15" s="7">
        <v>48294882</v>
      </c>
      <c r="L15" s="121"/>
    </row>
    <row r="16" spans="1:12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>
        <v>34848950</v>
      </c>
      <c r="K16" s="7">
        <v>7833032</v>
      </c>
      <c r="L16" s="121"/>
    </row>
    <row r="17" spans="1:12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8672599</v>
      </c>
      <c r="K17" s="7"/>
      <c r="L17" s="121"/>
    </row>
    <row r="18" spans="1:11" ht="12.75">
      <c r="A18" s="239" t="s">
        <v>154</v>
      </c>
      <c r="B18" s="240"/>
      <c r="C18" s="240"/>
      <c r="D18" s="240"/>
      <c r="E18" s="240"/>
      <c r="F18" s="240"/>
      <c r="G18" s="240"/>
      <c r="H18" s="240"/>
      <c r="I18" s="122">
        <v>12</v>
      </c>
      <c r="J18" s="133">
        <f>SUM(J14:J17)</f>
        <v>103884010</v>
      </c>
      <c r="K18" s="123">
        <f>SUM(K14:K17)</f>
        <v>56127914</v>
      </c>
    </row>
    <row r="19" spans="1:11" ht="12.75">
      <c r="A19" s="239" t="s">
        <v>35</v>
      </c>
      <c r="B19" s="240"/>
      <c r="C19" s="240"/>
      <c r="D19" s="240"/>
      <c r="E19" s="240"/>
      <c r="F19" s="240"/>
      <c r="G19" s="240"/>
      <c r="H19" s="240"/>
      <c r="I19" s="122">
        <v>13</v>
      </c>
      <c r="J19" s="133">
        <f>IF(J13&gt;J18,J13-J18,0)</f>
        <v>0</v>
      </c>
      <c r="K19" s="123">
        <f>IF(K13&gt;K18,K13-K18,0)</f>
        <v>0</v>
      </c>
    </row>
    <row r="20" spans="1:11" ht="12.75">
      <c r="A20" s="239" t="s">
        <v>36</v>
      </c>
      <c r="B20" s="240"/>
      <c r="C20" s="240"/>
      <c r="D20" s="240"/>
      <c r="E20" s="240"/>
      <c r="F20" s="240"/>
      <c r="G20" s="240"/>
      <c r="H20" s="240"/>
      <c r="I20" s="122">
        <v>14</v>
      </c>
      <c r="J20" s="133">
        <f>IF(J18&gt;J13,J18-J13,0)</f>
        <v>63122813</v>
      </c>
      <c r="K20" s="123">
        <f>IF(K18&gt;K13,K18-K13,0)</f>
        <v>31652763</v>
      </c>
    </row>
    <row r="21" spans="1:11" ht="12.75">
      <c r="A21" s="225" t="s">
        <v>155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173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2413570</v>
      </c>
      <c r="K22" s="7">
        <v>828215</v>
      </c>
    </row>
    <row r="23" spans="1:11" ht="12.75">
      <c r="A23" s="233" t="s">
        <v>174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175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>
        <v>1885</v>
      </c>
      <c r="K24" s="7">
        <v>30</v>
      </c>
    </row>
    <row r="25" spans="1:11" ht="12.75">
      <c r="A25" s="233" t="s">
        <v>176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/>
    </row>
    <row r="26" spans="1:11" ht="12.75">
      <c r="A26" s="233" t="s">
        <v>177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9" t="s">
        <v>163</v>
      </c>
      <c r="B27" s="240"/>
      <c r="C27" s="240"/>
      <c r="D27" s="240"/>
      <c r="E27" s="240"/>
      <c r="F27" s="240"/>
      <c r="G27" s="240"/>
      <c r="H27" s="240"/>
      <c r="I27" s="122">
        <v>20</v>
      </c>
      <c r="J27" s="123">
        <f>SUM(J22:J26)</f>
        <v>2415455</v>
      </c>
      <c r="K27" s="123">
        <f>SUM(K22:K26)</f>
        <v>828245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24005118</v>
      </c>
      <c r="K28" s="7">
        <v>6633846</v>
      </c>
    </row>
    <row r="29" spans="1:11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/>
    </row>
    <row r="31" spans="1:11" ht="12.75" customHeight="1">
      <c r="A31" s="239" t="s">
        <v>345</v>
      </c>
      <c r="B31" s="240"/>
      <c r="C31" s="240"/>
      <c r="D31" s="240"/>
      <c r="E31" s="240"/>
      <c r="F31" s="240"/>
      <c r="G31" s="240"/>
      <c r="H31" s="240"/>
      <c r="I31" s="122">
        <v>24</v>
      </c>
      <c r="J31" s="133">
        <f>SUM(J28:J30)</f>
        <v>24005118</v>
      </c>
      <c r="K31" s="123">
        <f>SUM(K28:K30)</f>
        <v>6633846</v>
      </c>
    </row>
    <row r="32" spans="1:11" ht="12.75">
      <c r="A32" s="239" t="s">
        <v>37</v>
      </c>
      <c r="B32" s="240"/>
      <c r="C32" s="240"/>
      <c r="D32" s="240"/>
      <c r="E32" s="240"/>
      <c r="F32" s="240"/>
      <c r="G32" s="240"/>
      <c r="H32" s="240"/>
      <c r="I32" s="122">
        <v>25</v>
      </c>
      <c r="J32" s="133">
        <f>IF(J27&gt;J31,J27-J31,0)</f>
        <v>0</v>
      </c>
      <c r="K32" s="123">
        <f>IF(K27&gt;K31,K27-K31,0)</f>
        <v>0</v>
      </c>
    </row>
    <row r="33" spans="1:11" ht="12.75">
      <c r="A33" s="239" t="s">
        <v>38</v>
      </c>
      <c r="B33" s="240"/>
      <c r="C33" s="240"/>
      <c r="D33" s="240"/>
      <c r="E33" s="240"/>
      <c r="F33" s="240"/>
      <c r="G33" s="240"/>
      <c r="H33" s="240"/>
      <c r="I33" s="122">
        <v>26</v>
      </c>
      <c r="J33" s="133">
        <f>IF(J31&gt;J27,J31-J27,0)</f>
        <v>21589663</v>
      </c>
      <c r="K33" s="123">
        <f>IF(K31&gt;K27,K31-K27,0)</f>
        <v>5805601</v>
      </c>
    </row>
    <row r="34" spans="1:11" ht="12.75">
      <c r="A34" s="225" t="s">
        <v>156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169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235732900</v>
      </c>
      <c r="K36" s="7">
        <v>85234356</v>
      </c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738993</v>
      </c>
      <c r="K37" s="7">
        <v>69785</v>
      </c>
    </row>
    <row r="38" spans="1:11" ht="12.75">
      <c r="A38" s="239" t="s">
        <v>67</v>
      </c>
      <c r="B38" s="240"/>
      <c r="C38" s="240"/>
      <c r="D38" s="240"/>
      <c r="E38" s="240"/>
      <c r="F38" s="240"/>
      <c r="G38" s="240"/>
      <c r="H38" s="240"/>
      <c r="I38" s="122">
        <v>30</v>
      </c>
      <c r="J38" s="123">
        <f>SUM(J35:J37)</f>
        <v>236471893</v>
      </c>
      <c r="K38" s="123">
        <f>SUM(K35:K37)</f>
        <v>85304141</v>
      </c>
    </row>
    <row r="39" spans="1:11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162689825</v>
      </c>
      <c r="K39" s="7">
        <v>59551782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162875</v>
      </c>
      <c r="K41" s="7">
        <v>1633236</v>
      </c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400001</v>
      </c>
      <c r="K43" s="7">
        <v>8321</v>
      </c>
    </row>
    <row r="44" spans="1:11" ht="12.75">
      <c r="A44" s="239" t="s">
        <v>68</v>
      </c>
      <c r="B44" s="240"/>
      <c r="C44" s="240"/>
      <c r="D44" s="240"/>
      <c r="E44" s="240"/>
      <c r="F44" s="240"/>
      <c r="G44" s="240"/>
      <c r="H44" s="240"/>
      <c r="I44" s="122">
        <v>36</v>
      </c>
      <c r="J44" s="133">
        <f>SUM(J39:J43)</f>
        <v>163252701</v>
      </c>
      <c r="K44" s="123">
        <f>SUM(K39:K43)</f>
        <v>61193339</v>
      </c>
    </row>
    <row r="45" spans="1:11" ht="12.75">
      <c r="A45" s="239" t="s">
        <v>16</v>
      </c>
      <c r="B45" s="240"/>
      <c r="C45" s="240"/>
      <c r="D45" s="240"/>
      <c r="E45" s="240"/>
      <c r="F45" s="240"/>
      <c r="G45" s="240"/>
      <c r="H45" s="240"/>
      <c r="I45" s="122">
        <v>37</v>
      </c>
      <c r="J45" s="133">
        <f>IF(J38&gt;J44,J38-J44,0)</f>
        <v>73219192</v>
      </c>
      <c r="K45" s="123">
        <f>IF(K38&gt;K44,K38-K44,0)</f>
        <v>24110802</v>
      </c>
    </row>
    <row r="46" spans="1:11" ht="12.75">
      <c r="A46" s="239" t="s">
        <v>17</v>
      </c>
      <c r="B46" s="240"/>
      <c r="C46" s="240"/>
      <c r="D46" s="240"/>
      <c r="E46" s="240"/>
      <c r="F46" s="240"/>
      <c r="G46" s="240"/>
      <c r="H46" s="240"/>
      <c r="I46" s="122">
        <v>38</v>
      </c>
      <c r="J46" s="133">
        <f>IF(J44&gt;J38,J44-J38,0)</f>
        <v>0</v>
      </c>
      <c r="K46" s="123">
        <f>IF(K44&gt;K38,K44-K38,0)</f>
        <v>0</v>
      </c>
    </row>
    <row r="47" spans="1:11" ht="12.75">
      <c r="A47" s="250" t="s">
        <v>69</v>
      </c>
      <c r="B47" s="251"/>
      <c r="C47" s="251"/>
      <c r="D47" s="251"/>
      <c r="E47" s="251"/>
      <c r="F47" s="251"/>
      <c r="G47" s="251"/>
      <c r="H47" s="251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50" t="s">
        <v>70</v>
      </c>
      <c r="B48" s="251"/>
      <c r="C48" s="251"/>
      <c r="D48" s="251"/>
      <c r="E48" s="251"/>
      <c r="F48" s="251"/>
      <c r="G48" s="251"/>
      <c r="H48" s="251"/>
      <c r="I48" s="122">
        <v>40</v>
      </c>
      <c r="J48" s="133">
        <f>IF(J20-J19+J33-J32+J46-J45&gt;0,J20-J19+J33-J32+J46-J45,0)</f>
        <v>11493284</v>
      </c>
      <c r="K48" s="123">
        <f>IF(K20-K19+K33-K32+K46-K45&gt;0,K20-K19+K33-K32+K46-K45,0)</f>
        <v>13347562</v>
      </c>
    </row>
    <row r="49" spans="1:11" ht="12.75">
      <c r="A49" s="233" t="s">
        <v>157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37434434</v>
      </c>
      <c r="K49" s="7">
        <v>25941150</v>
      </c>
    </row>
    <row r="50" spans="1:11" ht="12.75">
      <c r="A50" s="233" t="s">
        <v>170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/>
    </row>
    <row r="51" spans="1:11" ht="12.75">
      <c r="A51" s="233" t="s">
        <v>171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11493284</v>
      </c>
      <c r="K51" s="7">
        <v>13347562</v>
      </c>
    </row>
    <row r="52" spans="1:11" ht="12.75">
      <c r="A52" s="294" t="s">
        <v>172</v>
      </c>
      <c r="B52" s="295"/>
      <c r="C52" s="295"/>
      <c r="D52" s="295"/>
      <c r="E52" s="295"/>
      <c r="F52" s="295"/>
      <c r="G52" s="295"/>
      <c r="H52" s="295"/>
      <c r="I52" s="134">
        <v>44</v>
      </c>
      <c r="J52" s="135">
        <f>J49+J50-J51</f>
        <v>25941150</v>
      </c>
      <c r="K52" s="132">
        <f>K49+K50-K51</f>
        <v>12593588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276</v>
      </c>
      <c r="K5" s="65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194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193</v>
      </c>
      <c r="B12" s="237"/>
      <c r="C12" s="237"/>
      <c r="D12" s="237"/>
      <c r="E12" s="237"/>
      <c r="F12" s="237"/>
      <c r="G12" s="237"/>
      <c r="H12" s="23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6" t="s">
        <v>107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6" t="s">
        <v>108</v>
      </c>
      <c r="B21" s="305"/>
      <c r="C21" s="305"/>
      <c r="D21" s="305"/>
      <c r="E21" s="305"/>
      <c r="F21" s="305"/>
      <c r="G21" s="305"/>
      <c r="H21" s="306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314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315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162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169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6" t="s">
        <v>158</v>
      </c>
      <c r="B46" s="237"/>
      <c r="C46" s="237"/>
      <c r="D46" s="237"/>
      <c r="E46" s="237"/>
      <c r="F46" s="237"/>
      <c r="G46" s="237"/>
      <c r="H46" s="23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6" t="s">
        <v>159</v>
      </c>
      <c r="B47" s="237"/>
      <c r="C47" s="237"/>
      <c r="D47" s="237"/>
      <c r="E47" s="237"/>
      <c r="F47" s="237"/>
      <c r="G47" s="237"/>
      <c r="H47" s="23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6" t="s">
        <v>157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170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171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172</v>
      </c>
      <c r="B53" s="257"/>
      <c r="C53" s="257"/>
      <c r="D53" s="257"/>
      <c r="E53" s="257"/>
      <c r="F53" s="257"/>
      <c r="G53" s="257"/>
      <c r="H53" s="257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25" zoomScaleSheetLayoutView="125" zoomScalePageLayoutView="0" workbookViewId="0" topLeftCell="A1">
      <selection activeCell="M20" sqref="M20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7" t="s">
        <v>337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6"/>
      <c r="C2" s="312" t="s">
        <v>275</v>
      </c>
      <c r="D2" s="312"/>
      <c r="E2" s="119">
        <v>42736</v>
      </c>
      <c r="F2" s="118" t="s">
        <v>244</v>
      </c>
      <c r="G2" s="313">
        <v>42825</v>
      </c>
      <c r="H2" s="314"/>
      <c r="I2" s="66"/>
      <c r="J2" s="66"/>
      <c r="K2" s="66"/>
    </row>
    <row r="3" spans="1:11" ht="12.75">
      <c r="A3" s="299" t="s">
        <v>347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58</v>
      </c>
      <c r="B4" s="315"/>
      <c r="C4" s="315"/>
      <c r="D4" s="315"/>
      <c r="E4" s="315"/>
      <c r="F4" s="315"/>
      <c r="G4" s="315"/>
      <c r="H4" s="315"/>
      <c r="I4" s="70" t="s">
        <v>298</v>
      </c>
      <c r="J4" s="71" t="s">
        <v>149</v>
      </c>
      <c r="K4" s="71" t="s">
        <v>150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3">
        <v>2</v>
      </c>
      <c r="J5" s="72" t="s">
        <v>276</v>
      </c>
      <c r="K5" s="72" t="s">
        <v>277</v>
      </c>
    </row>
    <row r="6" spans="1:11" ht="12.75">
      <c r="A6" s="317" t="s">
        <v>278</v>
      </c>
      <c r="B6" s="318"/>
      <c r="C6" s="318"/>
      <c r="D6" s="318"/>
      <c r="E6" s="318"/>
      <c r="F6" s="318"/>
      <c r="G6" s="318"/>
      <c r="H6" s="318"/>
      <c r="I6" s="39">
        <v>1</v>
      </c>
      <c r="J6" s="6">
        <v>151933680</v>
      </c>
      <c r="K6" s="6">
        <v>151933680</v>
      </c>
    </row>
    <row r="7" spans="1:11" ht="12.75">
      <c r="A7" s="317" t="s">
        <v>279</v>
      </c>
      <c r="B7" s="318"/>
      <c r="C7" s="318"/>
      <c r="D7" s="318"/>
      <c r="E7" s="318"/>
      <c r="F7" s="318"/>
      <c r="G7" s="318"/>
      <c r="H7" s="318"/>
      <c r="I7" s="39">
        <v>2</v>
      </c>
      <c r="J7" s="7">
        <v>15686933</v>
      </c>
      <c r="K7" s="40">
        <v>15686933</v>
      </c>
    </row>
    <row r="8" spans="1:11" ht="12.75">
      <c r="A8" s="317" t="s">
        <v>280</v>
      </c>
      <c r="B8" s="318"/>
      <c r="C8" s="318"/>
      <c r="D8" s="318"/>
      <c r="E8" s="318"/>
      <c r="F8" s="318"/>
      <c r="G8" s="318"/>
      <c r="H8" s="318"/>
      <c r="I8" s="39">
        <v>3</v>
      </c>
      <c r="J8" s="7"/>
      <c r="K8" s="40"/>
    </row>
    <row r="9" spans="1:11" ht="12.75">
      <c r="A9" s="317" t="s">
        <v>281</v>
      </c>
      <c r="B9" s="318"/>
      <c r="C9" s="318"/>
      <c r="D9" s="318"/>
      <c r="E9" s="318"/>
      <c r="F9" s="318"/>
      <c r="G9" s="318"/>
      <c r="H9" s="318"/>
      <c r="I9" s="39">
        <v>4</v>
      </c>
      <c r="J9" s="7">
        <f>-167765667+840575</f>
        <v>-166925092</v>
      </c>
      <c r="K9" s="40">
        <f>-201690379-67707</f>
        <v>-201758086</v>
      </c>
    </row>
    <row r="10" spans="1:11" ht="12.75">
      <c r="A10" s="317" t="s">
        <v>282</v>
      </c>
      <c r="B10" s="318"/>
      <c r="C10" s="318"/>
      <c r="D10" s="318"/>
      <c r="E10" s="318"/>
      <c r="F10" s="318"/>
      <c r="G10" s="318"/>
      <c r="H10" s="318"/>
      <c r="I10" s="39">
        <v>5</v>
      </c>
      <c r="J10" s="7">
        <v>-35048696</v>
      </c>
      <c r="K10" s="40">
        <v>6957024</v>
      </c>
    </row>
    <row r="11" spans="1:11" ht="12.75">
      <c r="A11" s="317" t="s">
        <v>283</v>
      </c>
      <c r="B11" s="318"/>
      <c r="C11" s="318"/>
      <c r="D11" s="318"/>
      <c r="E11" s="318"/>
      <c r="F11" s="318"/>
      <c r="G11" s="318"/>
      <c r="H11" s="318"/>
      <c r="I11" s="39">
        <v>6</v>
      </c>
      <c r="J11" s="40">
        <v>105930149</v>
      </c>
      <c r="K11" s="40">
        <v>105714447</v>
      </c>
    </row>
    <row r="12" spans="1:11" ht="12.75">
      <c r="A12" s="317" t="s">
        <v>284</v>
      </c>
      <c r="B12" s="318"/>
      <c r="C12" s="318"/>
      <c r="D12" s="318"/>
      <c r="E12" s="318"/>
      <c r="F12" s="318"/>
      <c r="G12" s="318"/>
      <c r="H12" s="318"/>
      <c r="I12" s="39">
        <v>7</v>
      </c>
      <c r="J12" s="40"/>
      <c r="K12" s="40"/>
    </row>
    <row r="13" spans="1:11" ht="12.75">
      <c r="A13" s="317" t="s">
        <v>285</v>
      </c>
      <c r="B13" s="318"/>
      <c r="C13" s="318"/>
      <c r="D13" s="318"/>
      <c r="E13" s="318"/>
      <c r="F13" s="318"/>
      <c r="G13" s="318"/>
      <c r="H13" s="318"/>
      <c r="I13" s="39">
        <v>8</v>
      </c>
      <c r="J13" s="40"/>
      <c r="K13" s="40"/>
    </row>
    <row r="14" spans="1:11" ht="12.75">
      <c r="A14" s="317" t="s">
        <v>286</v>
      </c>
      <c r="B14" s="318"/>
      <c r="C14" s="318"/>
      <c r="D14" s="318"/>
      <c r="E14" s="318"/>
      <c r="F14" s="318"/>
      <c r="G14" s="318"/>
      <c r="H14" s="318"/>
      <c r="I14" s="39">
        <v>9</v>
      </c>
      <c r="J14" s="40"/>
      <c r="K14" s="40"/>
    </row>
    <row r="15" spans="1:11" ht="12.75">
      <c r="A15" s="319" t="s">
        <v>287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8">
        <f>SUM(J6:J14)</f>
        <v>71576974</v>
      </c>
      <c r="K15" s="68">
        <f>SUM(K6:K14)</f>
        <v>78533998</v>
      </c>
    </row>
    <row r="16" spans="1:13" ht="12.75">
      <c r="A16" s="317" t="s">
        <v>288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0"/>
      <c r="K16" s="40"/>
      <c r="L16" s="120"/>
      <c r="M16" s="120"/>
    </row>
    <row r="17" spans="1:11" ht="12.75">
      <c r="A17" s="317" t="s">
        <v>289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0"/>
      <c r="K17" s="40"/>
    </row>
    <row r="18" spans="1:11" ht="12.75">
      <c r="A18" s="317" t="s">
        <v>290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0"/>
      <c r="K18" s="40"/>
    </row>
    <row r="19" spans="1:11" ht="12.75">
      <c r="A19" s="317" t="s">
        <v>291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0"/>
      <c r="K19" s="40"/>
    </row>
    <row r="20" spans="1:11" ht="12.75">
      <c r="A20" s="317" t="s">
        <v>292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0"/>
      <c r="K20" s="40"/>
    </row>
    <row r="21" spans="1:11" ht="12.75">
      <c r="A21" s="317" t="s">
        <v>293</v>
      </c>
      <c r="B21" s="318"/>
      <c r="C21" s="318"/>
      <c r="D21" s="318"/>
      <c r="E21" s="318"/>
      <c r="F21" s="318"/>
      <c r="G21" s="318"/>
      <c r="H21" s="318"/>
      <c r="I21" s="39">
        <v>16</v>
      </c>
      <c r="J21" s="7">
        <v>-35048696</v>
      </c>
      <c r="K21" s="40">
        <v>6957024</v>
      </c>
    </row>
    <row r="22" spans="1:11" ht="12.75">
      <c r="A22" s="319" t="s">
        <v>294</v>
      </c>
      <c r="B22" s="320"/>
      <c r="C22" s="320"/>
      <c r="D22" s="320"/>
      <c r="E22" s="320"/>
      <c r="F22" s="320"/>
      <c r="G22" s="320"/>
      <c r="H22" s="320"/>
      <c r="I22" s="39">
        <v>17</v>
      </c>
      <c r="J22" s="69">
        <f>SUM(J16:J21)</f>
        <v>-35048696</v>
      </c>
      <c r="K22" s="69">
        <f>SUM(K16:K21)</f>
        <v>6957024</v>
      </c>
    </row>
    <row r="23" spans="1:11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</row>
    <row r="24" spans="1:12" ht="12.75">
      <c r="A24" s="321" t="s">
        <v>295</v>
      </c>
      <c r="B24" s="322"/>
      <c r="C24" s="322"/>
      <c r="D24" s="322"/>
      <c r="E24" s="322"/>
      <c r="F24" s="322"/>
      <c r="G24" s="322"/>
      <c r="H24" s="322"/>
      <c r="I24" s="41">
        <v>18</v>
      </c>
      <c r="J24" s="7">
        <v>76429473</v>
      </c>
      <c r="K24" s="7">
        <v>83103088</v>
      </c>
      <c r="L24" s="120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42">
        <v>19</v>
      </c>
      <c r="J25" s="8">
        <v>-4852499</v>
      </c>
      <c r="K25" s="8">
        <v>-4569090</v>
      </c>
    </row>
    <row r="26" spans="1:11" ht="30" customHeight="1">
      <c r="A26" s="325" t="s">
        <v>297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Zrinka Kolarec</cp:lastModifiedBy>
  <cp:lastPrinted>2017-04-25T06:27:51Z</cp:lastPrinted>
  <dcterms:created xsi:type="dcterms:W3CDTF">2008-10-17T11:51:54Z</dcterms:created>
  <dcterms:modified xsi:type="dcterms:W3CDTF">2017-04-25T09:11:52Z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