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<sst xmlns="http://schemas.openxmlformats.org/spreadsheetml/2006/main" count="397" uniqueCount="343">
  <si>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</si>
  <si>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</si>
  <si>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</si>
  <si>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</si>
  <si>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</si>
  <si>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</si>
  <si>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</si>
  <si>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</si>
  <si>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</si>
  <si>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</si>
  <si>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</si>
  <si>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</si>
  <si>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</si>
  <si>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</si>
  <si>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</si>
  <si>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</si>
  <si>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</si>
  <si>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</si>
  <si>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</si>
  <si>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</si>
  <si>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</si>
  <si>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</si>
  <si>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</si>
  <si>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</si>
  <si>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</si>
  <si>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</si>
  <si>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</si>
  <si>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</si>
  <si>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</si>
  <si>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</si>
  <si>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</si>
  <si>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</si>
  <si>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</si>
  <si>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</si>
  <si>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</si>
  <si>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</si>
  <si>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</si>
  <si>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</si>
  <si>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</si>
  <si>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</si>
  <si>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</si>
  <si>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</si>
  <si>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</si>
  <si>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</si>
  <si>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</si>
  <si>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</si>
  <si>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</si>
  <si>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</si>
  <si>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</si>
  <si>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</si>
  <si>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</si>
  <si>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</si>
  <si>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</si>
  <si>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</si>
  <si>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</si>
  <si>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</si>
  <si>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</si>
  <si>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</si>
  <si>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</si>
  <si>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</si>
  <si>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</si>
  <si>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</si>
  <si>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</si>
  <si>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</si>
  <si>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</si>
  <si>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</si>
  <si>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</si>
  <si>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</si>
  <si>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</si>
  <si>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</si>
  <si>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</si>
  <si>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</si>
  <si>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</si>
  <si>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</si>
  <si>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</si>
  <si>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</si>
  <si>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</si>
  <si>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</si>
  <si>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</si>
  <si>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</si>
  <si>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</si>
  <si>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</si>
  <si>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</si>
  <si>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</si>
  <si>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</si>
  <si>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</si>
  <si>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</si>
  <si>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</si>
  <si>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</si>
  <si>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</si>
  <si>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</si>
  <si>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</si>
  <si>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</si>
  <si>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</si>
  <si>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</si>
  <si>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</si>
  <si>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</si>
  <si>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</si>
  <si>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</si>
  <si>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</si>
  <si>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</si>
  <si>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</si>
  <si>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</si>
  <si>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</si>
  <si>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</si>
  <si>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</si>
  <si>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</si>
  <si>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</si>
  <si>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</si>
  <si>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</si>
  <si>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</si>
  <si>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</si>
  <si>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</si>
  <si>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</si>
  <si>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</si>
  <si>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</si>
  <si>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</si>
  <si>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</si>
  <si>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</si>
  <si>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</si>
  <si>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</si>
  <si>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</si>
  <si>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</si>
  <si>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</si>
  <si>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</si>
  <si>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</si>
  <si>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</si>
  <si>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</si>
  <si>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</si>
  <si>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</si>
  <si>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</si>
  <si>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</si>
  <si>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</si>
  <si>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</si>
  <si>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</si>
  <si>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</si>
  <si>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</si>
  <si>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</si>
  <si>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</si>
  <si>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</si>
  <si>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</si>
  <si>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</si>
  <si>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</si>
  <si>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</si>
  <si>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</si>
  <si>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</si>
  <si>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</si>
  <si>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</si>
  <si>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</si>
  <si>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</si>
  <si>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</si>
  <si>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</si>
  <si>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</si>
  <si>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</si>
  <si>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</si>
  <si>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</si>
  <si>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</si>
  <si>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</si>
  <si>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</si>
  <si>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</si>
  <si>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</si>
  <si>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</si>
  <si>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</si>
  <si>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</si>
  <si>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</si>
  <si>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</si>
  <si>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</si>
  <si>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</si>
  <si>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</si>
  <si>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</si>
  <si>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</si>
  <si>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</si>
  <si>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</si>
  <si>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</si>
  <si>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</si>
  <si>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</si>
  <si>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</si>
  <si>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</si>
  <si>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</si>
  <si>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</si>
  <si>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</si>
  <si>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</si>
  <si>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</si>
  <si>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</si>
  <si>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</si>
  <si>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</si>
  <si>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</si>
  <si>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</si>
  <si>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</si>
  <si>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</si>
  <si>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</si>
  <si>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</si>
  <si>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</si>
  <si>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</si>
  <si>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</si>
  <si>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</si>
  <si>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</si>
  <si>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</si>
  <si>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</si>
  <si>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</si>
  <si>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</si>
  <si>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</si>
  <si>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</si>
  <si>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</si>
  <si>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</si>
  <si>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</si>
  <si>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</si>
  <si>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</si>
  <si>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</si>
  <si>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</si>
  <si>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</si>
  <si>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</si>
  <si>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</si>
  <si>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</si>
  <si>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</si>
  <si>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</si>
  <si>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</si>
  <si>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</si>
  <si>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</si>
  <si>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</si>
  <si>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</si>
  <si>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</si>
  <si>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</si>
  <si>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</si>
  <si>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</si>
  <si>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</si>
  <si>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</si>
  <si>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</si>
  <si>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</si>
  <si>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</si>
  <si>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</si>
  <si>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</si>
  <si>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</si>
  <si>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</si>
  <si>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</si>
  <si>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</si>
  <si>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</si>
  <si>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</si>
  <si>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</si>
  <si>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</si>
  <si>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</si>
  <si>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</si>
  <si>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</si>
  <si>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</si>
  <si>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</si>
  <si>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</si>
  <si>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</si>
  <si>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</si>
  <si>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</si>
  <si>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</si>
  <si>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</si>
  <si>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</si>
  <si>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</si>
  <si>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</si>
  <si>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</si>
  <si>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</si>
  <si>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</si>
  <si>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</si>
  <si>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</si>
  <si>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</si>
  <si>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</si>
  <si>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</si>
  <si>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</si>
  <si>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</si>
  <si>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</si>
  <si>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</si>
  <si>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</si>
  <si>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</si>
  <si>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</si>
  <si>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</si>
  <si>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</si>
  <si>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</si>
  <si>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</si>
  <si>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</si>
  <si>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</si>
  <si>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</si>
  <si>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</si>
  <si>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</si>
  <si>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</si>
  <si>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</si>
  <si>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</si>
  <si>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</si>
  <si>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</si>
  <si>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</si>
  <si>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</si>
  <si>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</si>
  <si>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</si>
  <si>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</si>
  <si>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</si>
  <si>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</si>
  <si>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</si>
  <si>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</si>
  <si>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</si>
  <si>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</si>
  <si>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</si>
  <si>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</si>
  <si>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</si>
  <si>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</si>
  <si>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</si>
  <si>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</si>
  <si>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</si>
  <si>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</si>
  <si>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</si>
  <si>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</si>
  <si>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</si>
  <si>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</si>
  <si>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</si>
  <si>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</si>
  <si>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</si>
  <si>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</si>
  <si>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</si>
  <si>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</si>
  <si>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</si>
  <si>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</si>
  <si>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</si>
  <si>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</si>
  <si>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</si>
  <si>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</si>
  <si>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</si>
  <si>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</si>
  <si>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</si>
  <si>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</si>
  <si>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</si>
  <si>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</si>
  <si>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</si>
  <si>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</si>
  <si>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</si>
  <si>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</si>
  <si>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</si>
  <si>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</si>
  <si>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</si>
  <si>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035-446-256</t>
  </si>
  <si>
    <t>035-444-108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</si>
  <si>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</si>
  <si>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</si>
  <si>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</si>
  <si>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</si>
  <si>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KOVAČEVIĆ VLADIMIR</t>
  </si>
  <si>
    <t>POSAVAC SLAVEN</t>
  </si>
  <si>
    <t>u razdoblju 1.1.2014. do 31.3.2014.</t>
  </si>
  <si>
    <t>stanje na dan 31.3.2014.</t>
  </si>
  <si>
    <t>1.1.2014.</t>
  </si>
  <si>
    <t>31.3.2014.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</si>
</sst>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0" fillId="0" borderId="0" xfId="0" applyNumberForma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4" sqref="H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246</v>
      </c>
      <c r="B1" s="190"/>
      <c r="C1" s="19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2" t="s">
        <v>247</v>
      </c>
      <c r="B2" s="143"/>
      <c r="C2" s="143"/>
      <c r="D2" s="144"/>
      <c r="E2" s="117" t="s">
        <v>341</v>
      </c>
      <c r="F2" s="12"/>
      <c r="G2" s="13" t="s">
        <v>248</v>
      </c>
      <c r="H2" s="117" t="s">
        <v>342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5" t="s">
        <v>315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8" t="s">
        <v>249</v>
      </c>
      <c r="B6" s="149"/>
      <c r="C6" s="140" t="s">
        <v>320</v>
      </c>
      <c r="D6" s="141"/>
      <c r="E6" s="152"/>
      <c r="F6" s="152"/>
      <c r="G6" s="152"/>
      <c r="H6" s="152"/>
      <c r="I6" s="121"/>
      <c r="J6" s="10"/>
      <c r="K6" s="10"/>
      <c r="L6" s="10"/>
    </row>
    <row r="7" spans="1:12" ht="12.75">
      <c r="A7" s="93"/>
      <c r="B7" s="22"/>
      <c r="C7" s="24"/>
      <c r="D7" s="24"/>
      <c r="E7" s="152"/>
      <c r="F7" s="152"/>
      <c r="G7" s="152"/>
      <c r="H7" s="152"/>
      <c r="I7" s="121"/>
      <c r="J7" s="10"/>
      <c r="K7" s="10"/>
      <c r="L7" s="10"/>
    </row>
    <row r="8" spans="1:12" ht="12.75">
      <c r="A8" s="150" t="s">
        <v>250</v>
      </c>
      <c r="B8" s="151"/>
      <c r="C8" s="140" t="s">
        <v>321</v>
      </c>
      <c r="D8" s="141"/>
      <c r="E8" s="152"/>
      <c r="F8" s="152"/>
      <c r="G8" s="152"/>
      <c r="H8" s="152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7" t="s">
        <v>251</v>
      </c>
      <c r="B10" s="138"/>
      <c r="C10" s="140">
        <v>58828286397</v>
      </c>
      <c r="D10" s="141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39"/>
      <c r="B11" s="138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8" t="s">
        <v>252</v>
      </c>
      <c r="B12" s="149"/>
      <c r="C12" s="153" t="s">
        <v>322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8" t="s">
        <v>253</v>
      </c>
      <c r="B14" s="149"/>
      <c r="C14" s="156">
        <v>35000</v>
      </c>
      <c r="D14" s="157"/>
      <c r="E14" s="24"/>
      <c r="F14" s="153" t="s">
        <v>323</v>
      </c>
      <c r="G14" s="154"/>
      <c r="H14" s="154"/>
      <c r="I14" s="155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8" t="s">
        <v>254</v>
      </c>
      <c r="B16" s="149"/>
      <c r="C16" s="153" t="s">
        <v>324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8" t="s">
        <v>255</v>
      </c>
      <c r="B18" s="149"/>
      <c r="C18" s="158" t="s">
        <v>325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8" t="s">
        <v>256</v>
      </c>
      <c r="B20" s="149"/>
      <c r="C20" s="158" t="s">
        <v>326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8" t="s">
        <v>257</v>
      </c>
      <c r="B22" s="149"/>
      <c r="C22" s="125">
        <v>396</v>
      </c>
      <c r="D22" s="153" t="s">
        <v>323</v>
      </c>
      <c r="E22" s="161"/>
      <c r="F22" s="162"/>
      <c r="G22" s="163"/>
      <c r="H22" s="164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8" t="s">
        <v>258</v>
      </c>
      <c r="B24" s="149"/>
      <c r="C24" s="125">
        <v>12</v>
      </c>
      <c r="D24" s="153" t="s">
        <v>327</v>
      </c>
      <c r="E24" s="161"/>
      <c r="F24" s="161"/>
      <c r="G24" s="162"/>
      <c r="H24" s="126" t="s">
        <v>259</v>
      </c>
      <c r="I24" s="127">
        <v>55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8" t="s">
        <v>260</v>
      </c>
      <c r="B26" s="149"/>
      <c r="C26" s="129" t="s">
        <v>329</v>
      </c>
      <c r="D26" s="25"/>
      <c r="E26" s="130"/>
      <c r="F26" s="122"/>
      <c r="G26" s="165" t="s">
        <v>261</v>
      </c>
      <c r="H26" s="166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7" t="s">
        <v>262</v>
      </c>
      <c r="B28" s="168"/>
      <c r="C28" s="169"/>
      <c r="D28" s="169"/>
      <c r="E28" s="170" t="s">
        <v>263</v>
      </c>
      <c r="F28" s="171"/>
      <c r="G28" s="171"/>
      <c r="H28" s="172" t="s">
        <v>264</v>
      </c>
      <c r="I28" s="17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93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100"/>
      <c r="B37" s="30"/>
      <c r="C37" s="181"/>
      <c r="D37" s="182"/>
      <c r="E37" s="16"/>
      <c r="F37" s="181"/>
      <c r="G37" s="182"/>
      <c r="H37" s="16"/>
      <c r="I37" s="9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7" t="s">
        <v>265</v>
      </c>
      <c r="B44" s="185"/>
      <c r="C44" s="177"/>
      <c r="D44" s="178"/>
      <c r="E44" s="26"/>
      <c r="F44" s="195"/>
      <c r="G44" s="175"/>
      <c r="H44" s="175"/>
      <c r="I44" s="176"/>
      <c r="J44" s="10"/>
      <c r="K44" s="10"/>
      <c r="L44" s="10"/>
    </row>
    <row r="45" spans="1:12" ht="12.75">
      <c r="A45" s="100"/>
      <c r="B45" s="30"/>
      <c r="C45" s="181"/>
      <c r="D45" s="182"/>
      <c r="E45" s="16"/>
      <c r="F45" s="181"/>
      <c r="G45" s="183"/>
      <c r="H45" s="35"/>
      <c r="I45" s="104"/>
      <c r="J45" s="10"/>
      <c r="K45" s="10"/>
      <c r="L45" s="10"/>
    </row>
    <row r="46" spans="1:12" ht="12.75">
      <c r="A46" s="137" t="s">
        <v>266</v>
      </c>
      <c r="B46" s="185"/>
      <c r="C46" s="153" t="s">
        <v>338</v>
      </c>
      <c r="D46" s="184"/>
      <c r="E46" s="184"/>
      <c r="F46" s="184"/>
      <c r="G46" s="184"/>
      <c r="H46" s="184"/>
      <c r="I46" s="184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268</v>
      </c>
      <c r="B48" s="185"/>
      <c r="C48" s="186" t="s">
        <v>331</v>
      </c>
      <c r="D48" s="187"/>
      <c r="E48" s="188"/>
      <c r="F48" s="16"/>
      <c r="G48" s="51" t="s">
        <v>269</v>
      </c>
      <c r="H48" s="186" t="s">
        <v>332</v>
      </c>
      <c r="I48" s="18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255</v>
      </c>
      <c r="B50" s="185"/>
      <c r="C50" s="198" t="s">
        <v>333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8" t="s">
        <v>270</v>
      </c>
      <c r="B52" s="149"/>
      <c r="C52" s="134" t="s">
        <v>337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1" t="s">
        <v>271</v>
      </c>
      <c r="D53" s="191"/>
      <c r="E53" s="191"/>
      <c r="F53" s="191"/>
      <c r="G53" s="191"/>
      <c r="H53" s="19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9" t="s">
        <v>272</v>
      </c>
      <c r="C55" s="200"/>
      <c r="D55" s="200"/>
      <c r="E55" s="20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1" t="s">
        <v>304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105"/>
      <c r="B57" s="201" t="s">
        <v>305</v>
      </c>
      <c r="C57" s="202"/>
      <c r="D57" s="202"/>
      <c r="E57" s="202"/>
      <c r="F57" s="202"/>
      <c r="G57" s="202"/>
      <c r="H57" s="202"/>
      <c r="I57" s="107"/>
      <c r="J57" s="10"/>
      <c r="K57" s="10"/>
      <c r="L57" s="10"/>
    </row>
    <row r="58" spans="1:12" ht="12.75">
      <c r="A58" s="105"/>
      <c r="B58" s="201" t="s">
        <v>306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5"/>
      <c r="B59" s="201" t="s">
        <v>307</v>
      </c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2" t="s">
        <v>275</v>
      </c>
      <c r="H62" s="193"/>
      <c r="I62" s="19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64">
      <selection activeCell="K114" sqref="K11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334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7"/>
      <c r="C4" s="247"/>
      <c r="D4" s="247"/>
      <c r="E4" s="247"/>
      <c r="F4" s="247"/>
      <c r="G4" s="247"/>
      <c r="H4" s="248"/>
      <c r="I4" s="58" t="s">
        <v>276</v>
      </c>
      <c r="J4" s="59" t="s">
        <v>316</v>
      </c>
      <c r="K4" s="60" t="s">
        <v>317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7">
        <v>2</v>
      </c>
      <c r="J5" s="56">
        <v>3</v>
      </c>
      <c r="K5" s="56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3">
        <f>J9+J16+J26+J35+J39</f>
        <v>57443529</v>
      </c>
      <c r="K8" s="53">
        <f>K9+K16+K26+K35+K39</f>
        <v>64454878</v>
      </c>
    </row>
    <row r="9" spans="1:11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36722923</v>
      </c>
      <c r="K16" s="53">
        <f>SUM(K17:K25)</f>
        <v>43825341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7222038</v>
      </c>
      <c r="K17" s="7">
        <v>7222038</v>
      </c>
    </row>
    <row r="18" spans="1:11" ht="12.75">
      <c r="A18" s="217" t="s">
        <v>245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27198979</v>
      </c>
      <c r="K18" s="7">
        <v>30455320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/>
      <c r="K19" s="7"/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2238992</v>
      </c>
      <c r="K20" s="7">
        <v>2333134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/>
      <c r="K23" s="7">
        <v>3754404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62914</v>
      </c>
      <c r="K24" s="7">
        <v>60445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16174868</v>
      </c>
      <c r="K26" s="53">
        <f>SUM(K27:K34)</f>
        <v>16237436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14528040</v>
      </c>
      <c r="K27" s="7">
        <v>14591040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1202648</v>
      </c>
      <c r="K29" s="7">
        <v>1202648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401646</v>
      </c>
      <c r="K32" s="7">
        <v>401646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42534</v>
      </c>
      <c r="K33" s="7">
        <v>42102</v>
      </c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4545738</v>
      </c>
      <c r="K35" s="53">
        <f>SUM(K36:K38)</f>
        <v>4392101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4545738</v>
      </c>
      <c r="K37" s="7">
        <v>4392101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53"/>
    </row>
    <row r="40" spans="1:11" ht="12.75">
      <c r="A40" s="220" t="s">
        <v>238</v>
      </c>
      <c r="B40" s="221"/>
      <c r="C40" s="221"/>
      <c r="D40" s="221"/>
      <c r="E40" s="221"/>
      <c r="F40" s="221"/>
      <c r="G40" s="221"/>
      <c r="H40" s="222"/>
      <c r="I40" s="1">
        <v>34</v>
      </c>
      <c r="J40" s="53">
        <f>J41+J49+J56+J64</f>
        <v>135163572</v>
      </c>
      <c r="K40" s="53">
        <f>K41+K49+K56+K64</f>
        <v>103844975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1322905</v>
      </c>
      <c r="K41" s="53">
        <f>SUM(K42:K48)</f>
        <v>1322905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1885</v>
      </c>
      <c r="K42" s="7">
        <v>1885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1321020</v>
      </c>
      <c r="K45" s="7">
        <v>1321020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132794465</v>
      </c>
      <c r="K49" s="53">
        <f>SUM(K50:K55)</f>
        <v>97082915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126383243</v>
      </c>
      <c r="K51" s="7">
        <v>91500500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133260</v>
      </c>
      <c r="K53" s="7">
        <v>194282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4456798</v>
      </c>
      <c r="K54" s="7">
        <v>4163397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1821164</v>
      </c>
      <c r="K55" s="53">
        <v>1224736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497753</v>
      </c>
      <c r="K56" s="53">
        <f>SUM(K57:K63)</f>
        <v>1199959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>
        <v>702206</v>
      </c>
    </row>
    <row r="59" spans="1:11" ht="12.75">
      <c r="A59" s="217" t="s">
        <v>240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497753</v>
      </c>
      <c r="K62" s="7">
        <v>497753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548449</v>
      </c>
      <c r="K64" s="7">
        <v>4239196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3115149</v>
      </c>
      <c r="K65" s="7">
        <v>3115149</v>
      </c>
    </row>
    <row r="66" spans="1:14" ht="12.75">
      <c r="A66" s="220" t="s">
        <v>239</v>
      </c>
      <c r="B66" s="221"/>
      <c r="C66" s="221"/>
      <c r="D66" s="221"/>
      <c r="E66" s="221"/>
      <c r="F66" s="221"/>
      <c r="G66" s="221"/>
      <c r="H66" s="222"/>
      <c r="I66" s="1">
        <v>60</v>
      </c>
      <c r="J66" s="53">
        <f>J7+J8+J40+J65</f>
        <v>195722250</v>
      </c>
      <c r="K66" s="53">
        <f>K7+K8+K40+K65</f>
        <v>171415002</v>
      </c>
      <c r="N66" s="136"/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09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3" t="s">
        <v>190</v>
      </c>
      <c r="B69" s="214"/>
      <c r="C69" s="214"/>
      <c r="D69" s="214"/>
      <c r="E69" s="214"/>
      <c r="F69" s="214"/>
      <c r="G69" s="214"/>
      <c r="H69" s="231"/>
      <c r="I69" s="3">
        <v>62</v>
      </c>
      <c r="J69" s="54">
        <f>J70+J71+J72+J78+J79+J82+J85</f>
        <v>76998395</v>
      </c>
      <c r="K69" s="54">
        <f>K70+K71+K72+K78+K79+K82+K85</f>
        <v>75644242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258965440</v>
      </c>
      <c r="K70" s="7">
        <v>258965440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6923435</v>
      </c>
      <c r="K71" s="7">
        <v>6923435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3759840</v>
      </c>
      <c r="K74" s="7">
        <v>3759840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3759840</v>
      </c>
      <c r="K75" s="7">
        <v>3759840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/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236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0</v>
      </c>
      <c r="K79" s="53">
        <f>K80-K81</f>
        <v>-188890480</v>
      </c>
    </row>
    <row r="80" spans="1:11" ht="12.75">
      <c r="A80" s="228" t="s">
        <v>168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/>
      <c r="K80" s="7"/>
    </row>
    <row r="81" spans="1:11" ht="12.75">
      <c r="A81" s="228" t="s">
        <v>169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>
        <v>188890480</v>
      </c>
    </row>
    <row r="82" spans="1:11" ht="12.75">
      <c r="A82" s="217" t="s">
        <v>237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-188890480</v>
      </c>
      <c r="K82" s="53">
        <f>K83-K84</f>
        <v>-1354153</v>
      </c>
    </row>
    <row r="83" spans="1:11" ht="12.75">
      <c r="A83" s="228" t="s">
        <v>170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/>
      <c r="K83" s="7"/>
    </row>
    <row r="84" spans="1:11" ht="12.75">
      <c r="A84" s="228" t="s">
        <v>171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188890480</v>
      </c>
      <c r="K84" s="7">
        <v>1354153</v>
      </c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3">
        <f>SUM(J87:J89)</f>
        <v>41190</v>
      </c>
      <c r="K86" s="53">
        <f>SUM(K87:K89)</f>
        <v>41190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41190</v>
      </c>
      <c r="K87" s="7">
        <v>41190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53"/>
      <c r="K89" s="7"/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3">
        <f>SUM(J91:J99)</f>
        <v>6428880</v>
      </c>
      <c r="K90" s="53">
        <f>SUM(K91:K99)</f>
        <v>6365729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241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193251</v>
      </c>
      <c r="K92" s="7">
        <v>212522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242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243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244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6235629</v>
      </c>
      <c r="K98" s="7">
        <v>6153207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3">
        <f>SUM(J101:J112)</f>
        <v>97214447</v>
      </c>
      <c r="K100" s="53">
        <f>SUM(K101:K112)</f>
        <v>76767478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241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23156884</v>
      </c>
      <c r="K103" s="7">
        <v>29262531</v>
      </c>
    </row>
    <row r="104" spans="1:11" ht="12.75">
      <c r="A104" s="217" t="s">
        <v>242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6978607</v>
      </c>
      <c r="K104" s="7">
        <v>5713100</v>
      </c>
    </row>
    <row r="105" spans="1:11" ht="12.75">
      <c r="A105" s="217" t="s">
        <v>243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63127457</v>
      </c>
      <c r="K105" s="7">
        <v>39573938</v>
      </c>
    </row>
    <row r="106" spans="1:11" ht="12.75">
      <c r="A106" s="217" t="s">
        <v>244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629770</v>
      </c>
      <c r="K108" s="7">
        <v>576624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3305133</v>
      </c>
      <c r="K109" s="7">
        <v>1615945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16596</v>
      </c>
      <c r="K112" s="7">
        <v>25340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11924189</v>
      </c>
      <c r="K113" s="7">
        <v>12596363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3">
        <f>J69+J86+J90+J100+J113</f>
        <v>192607101</v>
      </c>
      <c r="K114" s="53">
        <f>K69+K86+K90+K100+K113</f>
        <v>171415002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308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309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9" t="s">
        <v>339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3" t="s">
        <v>334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8" t="s">
        <v>277</v>
      </c>
      <c r="J4" s="265" t="s">
        <v>316</v>
      </c>
      <c r="K4" s="265"/>
      <c r="L4" s="265" t="s">
        <v>317</v>
      </c>
      <c r="M4" s="265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4">
        <f>SUM(J8:J9)</f>
        <v>43877575</v>
      </c>
      <c r="K7" s="54">
        <f>SUM(K8:K9)</f>
        <v>43877575</v>
      </c>
      <c r="L7" s="54">
        <f>SUM(L8:L9)</f>
        <v>28595626</v>
      </c>
      <c r="M7" s="54">
        <f>SUM(M8:M9)</f>
        <v>28595626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43052041</v>
      </c>
      <c r="K8" s="7">
        <v>43052041</v>
      </c>
      <c r="L8" s="7">
        <v>27702680</v>
      </c>
      <c r="M8" s="7">
        <v>27702680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825534</v>
      </c>
      <c r="K9" s="7">
        <v>825534</v>
      </c>
      <c r="L9" s="7">
        <v>892946</v>
      </c>
      <c r="M9" s="7">
        <v>892946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3">
        <f>J11+J12+J16+J20+J21+J22+J25+J26</f>
        <v>42730231</v>
      </c>
      <c r="K10" s="53">
        <f>K11+K12+K16+K20+K21+K22+K25+K26</f>
        <v>42730231</v>
      </c>
      <c r="L10" s="53">
        <f>L11+L12+L16+L20+L21+L22+L25+L26</f>
        <v>32044417</v>
      </c>
      <c r="M10" s="53">
        <f>M11+M12+M16+M20+M21+M22+M25+M26</f>
        <v>32044417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3">
        <f>SUM(J13:J15)</f>
        <v>24913731</v>
      </c>
      <c r="K12" s="53">
        <f>SUM(K13:K15)</f>
        <v>24913731</v>
      </c>
      <c r="L12" s="53">
        <f>SUM(L13:L15)</f>
        <v>23964575</v>
      </c>
      <c r="M12" s="53">
        <f>SUM(M13:M15)</f>
        <v>23964575</v>
      </c>
    </row>
    <row r="13" spans="1:15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1248731</v>
      </c>
      <c r="K13" s="7">
        <v>1248731</v>
      </c>
      <c r="L13" s="7">
        <v>4158325</v>
      </c>
      <c r="M13" s="7">
        <v>4158325</v>
      </c>
      <c r="O13" s="132"/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20628570</v>
      </c>
      <c r="K14" s="7">
        <v>20628570</v>
      </c>
      <c r="L14" s="7">
        <v>18386804</v>
      </c>
      <c r="M14" s="7">
        <v>18386804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3036430</v>
      </c>
      <c r="K15" s="7">
        <v>3036430</v>
      </c>
      <c r="L15" s="7">
        <v>1419446</v>
      </c>
      <c r="M15" s="7">
        <v>1419446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3">
        <f>SUM(J17:J19)</f>
        <v>3262313</v>
      </c>
      <c r="K16" s="53">
        <f>SUM(K17:K19)</f>
        <v>3262313</v>
      </c>
      <c r="L16" s="53">
        <f>SUM(L17:L19)</f>
        <v>3042580</v>
      </c>
      <c r="M16" s="53">
        <f>SUM(M17:M19)</f>
        <v>3042580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2250479</v>
      </c>
      <c r="K17" s="7">
        <v>2250479</v>
      </c>
      <c r="L17" s="7">
        <v>2097605</v>
      </c>
      <c r="M17" s="7">
        <v>2097605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562620</v>
      </c>
      <c r="K18" s="7">
        <v>562620</v>
      </c>
      <c r="L18" s="7">
        <v>524401</v>
      </c>
      <c r="M18" s="7">
        <v>524401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449214</v>
      </c>
      <c r="K19" s="7">
        <v>449214</v>
      </c>
      <c r="L19" s="7">
        <v>420574</v>
      </c>
      <c r="M19" s="7">
        <v>420574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440832</v>
      </c>
      <c r="K20" s="7">
        <v>440832</v>
      </c>
      <c r="L20" s="7">
        <v>475968</v>
      </c>
      <c r="M20" s="7">
        <v>475968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14107550</v>
      </c>
      <c r="K21" s="7">
        <v>14107550</v>
      </c>
      <c r="L21" s="7">
        <v>4486502</v>
      </c>
      <c r="M21" s="7">
        <v>4486502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5805</v>
      </c>
      <c r="K26" s="7">
        <v>5805</v>
      </c>
      <c r="L26" s="7">
        <v>74792</v>
      </c>
      <c r="M26" s="7">
        <v>74792</v>
      </c>
    </row>
    <row r="27" spans="1:13" ht="12.75">
      <c r="A27" s="220" t="s">
        <v>212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3">
        <f>SUM(J28:J32)</f>
        <v>2671099</v>
      </c>
      <c r="K27" s="53">
        <f>SUM(K28:K32)</f>
        <v>2671099</v>
      </c>
      <c r="L27" s="53">
        <f>SUM(L28:L32)</f>
        <v>2196057</v>
      </c>
      <c r="M27" s="53">
        <f>SUM(M28:M32)</f>
        <v>2196057</v>
      </c>
    </row>
    <row r="28" spans="1:13" ht="12.75">
      <c r="A28" s="220" t="s">
        <v>335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2593966</v>
      </c>
      <c r="K28" s="7">
        <v>2593966</v>
      </c>
      <c r="L28" s="7">
        <v>125519</v>
      </c>
      <c r="M28" s="7">
        <v>125519</v>
      </c>
    </row>
    <row r="29" spans="1:13" ht="12.75">
      <c r="A29" s="220" t="s">
        <v>336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77133</v>
      </c>
      <c r="K29" s="7">
        <v>77133</v>
      </c>
      <c r="L29" s="7">
        <v>2070538</v>
      </c>
      <c r="M29" s="7">
        <v>2070538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53"/>
      <c r="M30" s="7"/>
    </row>
    <row r="31" spans="1:13" ht="12.75">
      <c r="A31" s="220" t="s">
        <v>222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213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3">
        <f>SUM(J34:J37)</f>
        <v>6824</v>
      </c>
      <c r="K33" s="53">
        <f>SUM(K34:K37)</f>
        <v>6824</v>
      </c>
      <c r="L33" s="53">
        <f>SUM(L34:L37)</f>
        <v>101419</v>
      </c>
      <c r="M33" s="53">
        <f>SUM(M34:M37)</f>
        <v>101419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>
        <f>K38</f>
        <v>0</v>
      </c>
      <c r="L34" s="7"/>
      <c r="M34" s="7"/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6824</v>
      </c>
      <c r="K35" s="7">
        <v>6824</v>
      </c>
      <c r="L35" s="7">
        <v>101419</v>
      </c>
      <c r="M35" s="7">
        <v>101419</v>
      </c>
    </row>
    <row r="36" spans="1:13" ht="12.75">
      <c r="A36" s="220" t="s">
        <v>223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194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195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224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225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214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3">
        <f>J7+J27+J38+J40</f>
        <v>46548674</v>
      </c>
      <c r="K42" s="53">
        <f>K7+K27+K38+K40</f>
        <v>46548674</v>
      </c>
      <c r="L42" s="53">
        <f>L7+L27+L38+L40</f>
        <v>30791683</v>
      </c>
      <c r="M42" s="53">
        <f>M7+M27+M38+M40</f>
        <v>30791683</v>
      </c>
    </row>
    <row r="43" spans="1:13" ht="12.75">
      <c r="A43" s="220" t="s">
        <v>215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3">
        <f>J10+J33+J39+J41</f>
        <v>42737055</v>
      </c>
      <c r="K43" s="53">
        <f>K10+K33+K39+K41</f>
        <v>42737055</v>
      </c>
      <c r="L43" s="53">
        <f>L10+L33+L39+L41</f>
        <v>32145836</v>
      </c>
      <c r="M43" s="53">
        <f>M10+M33+M39+M41</f>
        <v>32145836</v>
      </c>
    </row>
    <row r="44" spans="1:13" ht="12.75">
      <c r="A44" s="220" t="s">
        <v>234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3">
        <f>J42-J43</f>
        <v>3811619</v>
      </c>
      <c r="K44" s="53">
        <f>K42-K43</f>
        <v>3811619</v>
      </c>
      <c r="L44" s="53">
        <f>L42-L43</f>
        <v>-1354153</v>
      </c>
      <c r="M44" s="53">
        <f>M42-M43</f>
        <v>-1354153</v>
      </c>
    </row>
    <row r="45" spans="1:13" ht="12.75">
      <c r="A45" s="228" t="s">
        <v>217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3811619</v>
      </c>
      <c r="K45" s="53">
        <f>IF(K42&gt;K43,K42-K43,0)</f>
        <v>3811619</v>
      </c>
      <c r="L45" s="53">
        <f>IF(L42&gt;L43,L42-L43,0)</f>
        <v>0</v>
      </c>
      <c r="M45" s="53">
        <f>IF(M42&gt;M43,M42-M43,0)</f>
        <v>0</v>
      </c>
    </row>
    <row r="46" spans="1:13" ht="12.75">
      <c r="A46" s="228" t="s">
        <v>218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1354153</v>
      </c>
      <c r="M46" s="53">
        <f>IF(M43&gt;M42,M43-M42,0)</f>
        <v>1354153</v>
      </c>
    </row>
    <row r="47" spans="1:13" ht="12.75">
      <c r="A47" s="220" t="s">
        <v>216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762324</v>
      </c>
      <c r="K47" s="7">
        <v>762324</v>
      </c>
      <c r="L47" s="7">
        <v>0</v>
      </c>
      <c r="M47" s="7">
        <v>0</v>
      </c>
    </row>
    <row r="48" spans="1:13" ht="12.75">
      <c r="A48" s="220" t="s">
        <v>235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3">
        <f>J44-J47</f>
        <v>3049295</v>
      </c>
      <c r="K48" s="53">
        <f>K44-K47</f>
        <v>3049295</v>
      </c>
      <c r="L48" s="53">
        <f>L44-L47</f>
        <v>-1354153</v>
      </c>
      <c r="M48" s="53">
        <f>M44-M47</f>
        <v>-1354153</v>
      </c>
    </row>
    <row r="49" spans="1:13" ht="12.75">
      <c r="A49" s="228" t="s">
        <v>191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3049295</v>
      </c>
      <c r="K49" s="53">
        <f>IF(K48&gt;0,K48,0)</f>
        <v>3049295</v>
      </c>
      <c r="L49" s="53">
        <f>IF(L48&gt;0,L48,0)</f>
        <v>0</v>
      </c>
      <c r="M49" s="53">
        <f>IF(M48&gt;0,M48,0)</f>
        <v>0</v>
      </c>
    </row>
    <row r="50" spans="1:13" ht="12.75">
      <c r="A50" s="260" t="s">
        <v>219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1354153</v>
      </c>
      <c r="M50" s="61">
        <f>IF(M48&lt;0,-M48,0)</f>
        <v>1354153</v>
      </c>
    </row>
    <row r="51" spans="1:13" ht="12.75" customHeight="1">
      <c r="A51" s="209" t="s">
        <v>310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186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232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233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09" t="s">
        <v>188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203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v>3049295</v>
      </c>
      <c r="K56" s="6">
        <v>3049295</v>
      </c>
      <c r="L56" s="6">
        <v>-1354153</v>
      </c>
      <c r="M56" s="6">
        <v>-1354153</v>
      </c>
    </row>
    <row r="57" spans="1:13" ht="12.75">
      <c r="A57" s="220" t="s">
        <v>220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0" t="s">
        <v>226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227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228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229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230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231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221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0" t="s">
        <v>193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1">
        <f>J56+J66</f>
        <v>3049295</v>
      </c>
      <c r="K67" s="61">
        <f>K56+K66</f>
        <v>3049295</v>
      </c>
      <c r="L67" s="61">
        <f>L56+L66</f>
        <v>-1354153</v>
      </c>
      <c r="M67" s="61">
        <f>M56+M66</f>
        <v>-1354153</v>
      </c>
    </row>
    <row r="68" spans="1:13" ht="12.75" customHeight="1">
      <c r="A68" s="253" t="s">
        <v>311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232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50" t="s">
        <v>233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J48:M50 J12:J46 K8:L9 M12:M20 K22:M22 K23:L32 K33:M33 K34:L41 M8 M27:M29 K12:L21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110" zoomScaleSheetLayoutView="110" zoomScalePageLayoutView="0" workbookViewId="0" topLeftCell="A1">
      <selection activeCell="M14" sqref="M14:M16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4" width="10.28125" style="52" bestFit="1" customWidth="1"/>
    <col min="15" max="16384" width="9.140625" style="52" customWidth="1"/>
  </cols>
  <sheetData>
    <row r="1" spans="1:11" ht="12.75" customHeight="1">
      <c r="A1" s="272" t="s">
        <v>163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4.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316</v>
      </c>
      <c r="K4" s="67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281</v>
      </c>
      <c r="K5" s="69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-188890480</v>
      </c>
      <c r="K7" s="7">
        <v>-1354153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1802921</v>
      </c>
      <c r="K8" s="7">
        <v>475968</v>
      </c>
    </row>
    <row r="9" spans="1:14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576825188</v>
      </c>
      <c r="K9" s="7">
        <v>24968078</v>
      </c>
      <c r="N9" s="306"/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263765173</v>
      </c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/>
    </row>
    <row r="13" spans="1:11" ht="12.75">
      <c r="A13" s="220" t="s">
        <v>156</v>
      </c>
      <c r="B13" s="221"/>
      <c r="C13" s="221"/>
      <c r="D13" s="221"/>
      <c r="E13" s="221"/>
      <c r="F13" s="221"/>
      <c r="G13" s="221"/>
      <c r="H13" s="221"/>
      <c r="I13" s="1">
        <v>7</v>
      </c>
      <c r="J13" s="64">
        <f>SUM(J7:J12)</f>
        <v>653502802</v>
      </c>
      <c r="K13" s="53">
        <f>SUM(K7:K12)</f>
        <v>24089893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401261531</v>
      </c>
      <c r="K14" s="7"/>
    </row>
    <row r="15" spans="1:13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302465691</v>
      </c>
      <c r="K15" s="7">
        <v>22315009</v>
      </c>
      <c r="M15" s="306"/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20" t="s">
        <v>157</v>
      </c>
      <c r="B18" s="221"/>
      <c r="C18" s="221"/>
      <c r="D18" s="221"/>
      <c r="E18" s="221"/>
      <c r="F18" s="221"/>
      <c r="G18" s="221"/>
      <c r="H18" s="221"/>
      <c r="I18" s="1">
        <v>12</v>
      </c>
      <c r="J18" s="64">
        <f>SUM(J14:J17)</f>
        <v>703727222</v>
      </c>
      <c r="K18" s="53">
        <f>SUM(K14:K17)</f>
        <v>22315009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IF(J13&gt;J18,J13-J18,0)</f>
        <v>0</v>
      </c>
      <c r="K19" s="53">
        <f>IF(K13&gt;K18,K13-K18,0)</f>
        <v>1774884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4">
        <f>IF(J18&gt;J13,J18-J13,0)</f>
        <v>50224420</v>
      </c>
      <c r="K20" s="53">
        <f>IF(K18&gt;K13,K18-K13,0)</f>
        <v>0</v>
      </c>
    </row>
    <row r="21" spans="1:11" ht="12.75">
      <c r="A21" s="209" t="s">
        <v>158</v>
      </c>
      <c r="B21" s="210"/>
      <c r="C21" s="210"/>
      <c r="D21" s="210"/>
      <c r="E21" s="210"/>
      <c r="F21" s="210"/>
      <c r="G21" s="210"/>
      <c r="H21" s="210"/>
      <c r="I21" s="266"/>
      <c r="J21" s="266"/>
      <c r="K21" s="267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13120551</v>
      </c>
      <c r="K24" s="7">
        <v>2766654</v>
      </c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4">
        <f>SUM(J22:J26)</f>
        <v>13120551</v>
      </c>
      <c r="K27" s="64">
        <f>SUM(K22:K26)</f>
        <v>2766654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539756</v>
      </c>
      <c r="K28" s="7">
        <v>258925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4">
        <f>SUM(J28:J30)</f>
        <v>539756</v>
      </c>
      <c r="K31" s="53">
        <f>SUM(K28:K30)</f>
        <v>258925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IF(J27&gt;J31,J27-J31,0)</f>
        <v>12580795</v>
      </c>
      <c r="K32" s="53">
        <f>IF(K27&gt;K31,K27-K31,0)</f>
        <v>2507729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9" t="s">
        <v>159</v>
      </c>
      <c r="B34" s="210"/>
      <c r="C34" s="210"/>
      <c r="D34" s="210"/>
      <c r="E34" s="210"/>
      <c r="F34" s="210"/>
      <c r="G34" s="210"/>
      <c r="H34" s="210"/>
      <c r="I34" s="266"/>
      <c r="J34" s="266"/>
      <c r="K34" s="267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52495070</v>
      </c>
      <c r="K36" s="7">
        <v>1217863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4">
        <f>SUM(J35:J37)</f>
        <v>52495070</v>
      </c>
      <c r="K38" s="53">
        <f>SUM(K35:K37)</f>
        <v>1217863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20463412</v>
      </c>
      <c r="K43" s="7">
        <v>1809729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4">
        <f>SUM(J39:J43)</f>
        <v>20463412</v>
      </c>
      <c r="K44" s="53">
        <v>1809729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IF(J38&gt;J44,J38-J44,0)</f>
        <v>32031658</v>
      </c>
      <c r="K45" s="53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IF(J44&gt;J38,J44-J38,0)</f>
        <v>0</v>
      </c>
      <c r="K46" s="53">
        <f>IF(K44&gt;K38,K44-K38,0)</f>
        <v>591866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3690747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5611967</v>
      </c>
      <c r="K48" s="53">
        <f>IF(K20-K19+K33-K32+K46-K45&gt;0,K20-K19+K33-K32+K46-K45,0)</f>
        <v>0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6160416</v>
      </c>
      <c r="K49" s="7">
        <v>548449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>
        <v>3690747</v>
      </c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5611967</v>
      </c>
      <c r="K51" s="7"/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v>548449</v>
      </c>
      <c r="K52" s="61">
        <v>4239196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52:K52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316</v>
      </c>
      <c r="K4" s="67" t="s">
        <v>317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281</v>
      </c>
      <c r="K5" s="73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197</v>
      </c>
      <c r="B12" s="221"/>
      <c r="C12" s="221"/>
      <c r="D12" s="221"/>
      <c r="E12" s="221"/>
      <c r="F12" s="221"/>
      <c r="G12" s="221"/>
      <c r="H12" s="22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9" t="s">
        <v>158</v>
      </c>
      <c r="B22" s="210"/>
      <c r="C22" s="210"/>
      <c r="D22" s="210"/>
      <c r="E22" s="210"/>
      <c r="F22" s="210"/>
      <c r="G22" s="210"/>
      <c r="H22" s="210"/>
      <c r="I22" s="266"/>
      <c r="J22" s="266"/>
      <c r="K22" s="267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318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319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9" t="s">
        <v>159</v>
      </c>
      <c r="B35" s="210"/>
      <c r="C35" s="210"/>
      <c r="D35" s="210"/>
      <c r="E35" s="210"/>
      <c r="F35" s="210"/>
      <c r="G35" s="210"/>
      <c r="H35" s="210"/>
      <c r="I35" s="266">
        <v>0</v>
      </c>
      <c r="J35" s="266"/>
      <c r="K35" s="267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0" t="s">
        <v>161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0" t="s">
        <v>162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160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174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175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2" sqref="K2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97" t="s">
        <v>279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5"/>
    </row>
    <row r="2" spans="1:12" ht="15.75">
      <c r="A2" s="42"/>
      <c r="B2" s="74"/>
      <c r="C2" s="282" t="s">
        <v>280</v>
      </c>
      <c r="D2" s="282"/>
      <c r="E2" s="77">
        <v>41640</v>
      </c>
      <c r="F2" s="43" t="s">
        <v>248</v>
      </c>
      <c r="G2" s="283">
        <v>41729</v>
      </c>
      <c r="H2" s="284"/>
      <c r="I2" s="74"/>
      <c r="J2" s="74"/>
      <c r="K2" s="74"/>
      <c r="L2" s="78"/>
    </row>
    <row r="3" spans="1:12" ht="12.75">
      <c r="A3" s="269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78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81" t="s">
        <v>303</v>
      </c>
      <c r="J4" s="82" t="s">
        <v>150</v>
      </c>
      <c r="K4" s="82" t="s">
        <v>151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84">
        <v>2</v>
      </c>
      <c r="J5" s="83" t="s">
        <v>281</v>
      </c>
      <c r="K5" s="83" t="s">
        <v>282</v>
      </c>
    </row>
    <row r="6" spans="1:11" ht="12.75">
      <c r="A6" s="287" t="s">
        <v>283</v>
      </c>
      <c r="B6" s="288"/>
      <c r="C6" s="288"/>
      <c r="D6" s="288"/>
      <c r="E6" s="288"/>
      <c r="F6" s="288"/>
      <c r="G6" s="288"/>
      <c r="H6" s="288"/>
      <c r="I6" s="44">
        <v>1</v>
      </c>
      <c r="J6" s="45">
        <v>258965440</v>
      </c>
      <c r="K6" s="45">
        <v>258965440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4">
        <v>2</v>
      </c>
      <c r="J7" s="46">
        <v>6923435</v>
      </c>
      <c r="K7" s="46">
        <v>6923435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4">
        <v>3</v>
      </c>
      <c r="J8" s="46"/>
      <c r="K8" s="46"/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4">
        <v>4</v>
      </c>
      <c r="J9" s="46"/>
      <c r="K9" s="46">
        <v>-188890480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4">
        <v>5</v>
      </c>
      <c r="J10" s="46">
        <v>-188890480</v>
      </c>
      <c r="K10" s="46">
        <v>-1354153</v>
      </c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4">
        <v>6</v>
      </c>
      <c r="J11" s="46"/>
      <c r="K11" s="46"/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4">
        <v>7</v>
      </c>
      <c r="J12" s="46"/>
      <c r="K12" s="46"/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4">
        <v>8</v>
      </c>
      <c r="J13" s="46"/>
      <c r="K13" s="46"/>
    </row>
    <row r="14" spans="1:11" ht="12.75">
      <c r="A14" s="287" t="s">
        <v>291</v>
      </c>
      <c r="B14" s="288"/>
      <c r="C14" s="288"/>
      <c r="D14" s="288"/>
      <c r="E14" s="288"/>
      <c r="F14" s="288"/>
      <c r="G14" s="288"/>
      <c r="H14" s="288"/>
      <c r="I14" s="44">
        <v>9</v>
      </c>
      <c r="J14" s="46"/>
      <c r="K14" s="46"/>
    </row>
    <row r="15" spans="1:11" ht="12.75">
      <c r="A15" s="289" t="s">
        <v>292</v>
      </c>
      <c r="B15" s="290"/>
      <c r="C15" s="290"/>
      <c r="D15" s="290"/>
      <c r="E15" s="290"/>
      <c r="F15" s="290"/>
      <c r="G15" s="290"/>
      <c r="H15" s="290"/>
      <c r="I15" s="44">
        <v>10</v>
      </c>
      <c r="J15" s="79">
        <f>SUM(J6:J14)</f>
        <v>76998395</v>
      </c>
      <c r="K15" s="79">
        <f>SUM(K6:K14)</f>
        <v>75644242</v>
      </c>
    </row>
    <row r="16" spans="1:11" ht="12.75">
      <c r="A16" s="287" t="s">
        <v>293</v>
      </c>
      <c r="B16" s="288"/>
      <c r="C16" s="288"/>
      <c r="D16" s="288"/>
      <c r="E16" s="288"/>
      <c r="F16" s="288"/>
      <c r="G16" s="288"/>
      <c r="H16" s="288"/>
      <c r="I16" s="44">
        <v>11</v>
      </c>
      <c r="J16" s="46"/>
      <c r="K16" s="46"/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4">
        <v>12</v>
      </c>
      <c r="J17" s="46"/>
      <c r="K17" s="46"/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4">
        <v>13</v>
      </c>
      <c r="J18" s="46"/>
      <c r="K18" s="46"/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4">
        <v>14</v>
      </c>
      <c r="J19" s="46"/>
      <c r="K19" s="46"/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4">
        <v>15</v>
      </c>
      <c r="J20" s="46"/>
      <c r="K20" s="46"/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4">
        <v>16</v>
      </c>
      <c r="J21" s="46">
        <v>-188890480</v>
      </c>
      <c r="K21" s="46">
        <v>-1354153</v>
      </c>
    </row>
    <row r="22" spans="1:11" ht="12.75">
      <c r="A22" s="289" t="s">
        <v>299</v>
      </c>
      <c r="B22" s="290"/>
      <c r="C22" s="290"/>
      <c r="D22" s="290"/>
      <c r="E22" s="290"/>
      <c r="F22" s="290"/>
      <c r="G22" s="290"/>
      <c r="H22" s="290"/>
      <c r="I22" s="44">
        <v>17</v>
      </c>
      <c r="J22" s="80">
        <f>SUM(J16:J21)</f>
        <v>-188890480</v>
      </c>
      <c r="K22" s="80">
        <f>SUM(K16:K21)</f>
        <v>-1354153</v>
      </c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91" t="s">
        <v>300</v>
      </c>
      <c r="B24" s="292"/>
      <c r="C24" s="292"/>
      <c r="D24" s="292"/>
      <c r="E24" s="292"/>
      <c r="F24" s="292"/>
      <c r="G24" s="292"/>
      <c r="H24" s="292"/>
      <c r="I24" s="47">
        <v>18</v>
      </c>
      <c r="J24" s="45"/>
      <c r="K24" s="45"/>
    </row>
    <row r="25" spans="1:11" ht="17.25" customHeight="1">
      <c r="A25" s="293" t="s">
        <v>301</v>
      </c>
      <c r="B25" s="294"/>
      <c r="C25" s="294"/>
      <c r="D25" s="294"/>
      <c r="E25" s="294"/>
      <c r="F25" s="294"/>
      <c r="G25" s="294"/>
      <c r="H25" s="294"/>
      <c r="I25" s="48">
        <v>19</v>
      </c>
      <c r="J25" s="80"/>
      <c r="K25" s="80"/>
    </row>
    <row r="26" spans="1:11" ht="30" customHeight="1">
      <c r="A26" s="295" t="s">
        <v>302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314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2014-04-30T08:19:28Z</cp:lastPrinted>
  <dcterms:created xsi:type="dcterms:W3CDTF">2008-10-17T11:51:54Z</dcterms:created>
  <dcterms:modified xsi:type="dcterms:W3CDTF">2014-04-30T14:25:16Z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