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<sst xmlns="http://schemas.openxmlformats.org/spreadsheetml/2006/main" count="399" uniqueCount="345">
  <si>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</si>
  <si>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</si>
  <si>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</si>
  <si>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</si>
  <si>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</si>
  <si>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</si>
  <si>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</si>
  <si>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</si>
  <si>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</si>
  <si>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</si>
  <si>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</si>
  <si>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</si>
  <si>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</si>
  <si>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</si>
  <si>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</si>
  <si>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</si>
  <si>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</si>
  <si>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</si>
  <si>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</si>
  <si>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</si>
  <si>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</si>
  <si>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</si>
  <si>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</si>
  <si>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</si>
  <si>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</si>
  <si>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</si>
  <si>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</si>
  <si>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</si>
  <si>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</si>
  <si>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</si>
  <si>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</si>
  <si>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</si>
  <si>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</si>
  <si>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</si>
  <si>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</si>
  <si>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</si>
  <si>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</si>
  <si>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</si>
  <si>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</si>
  <si>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</si>
  <si>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</si>
  <si>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</si>
  <si>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</si>
  <si>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</si>
  <si>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</si>
  <si>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</si>
  <si>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</si>
  <si>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</si>
  <si>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</si>
  <si>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</si>
  <si>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</si>
  <si>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</si>
  <si>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</si>
  <si>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</si>
  <si>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</si>
  <si>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</si>
  <si>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</si>
  <si>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</si>
  <si>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</si>
  <si>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</si>
  <si>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</si>
  <si>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</si>
  <si>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</si>
  <si>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</si>
  <si>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</si>
  <si>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</si>
  <si>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</si>
  <si>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</si>
  <si>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</si>
  <si>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</si>
  <si>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</si>
  <si>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</si>
  <si>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</si>
  <si>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</si>
  <si>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</si>
  <si>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</si>
  <si>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</si>
  <si>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</si>
  <si>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</si>
  <si>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</si>
  <si>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</si>
  <si>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</si>
  <si>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</si>
  <si>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</si>
  <si>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</si>
  <si>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</si>
  <si>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</si>
  <si>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</si>
  <si>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</si>
  <si>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</si>
  <si>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</si>
  <si>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</si>
  <si>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</si>
  <si>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</si>
  <si>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</si>
  <si>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</si>
  <si>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</si>
  <si>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</si>
  <si>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</si>
  <si>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</si>
  <si>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</si>
  <si>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</si>
  <si>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</si>
  <si>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</si>
  <si>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</si>
  <si>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</si>
  <si>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</si>
  <si>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</si>
  <si>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</si>
  <si>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</si>
  <si>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</si>
  <si>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</si>
  <si>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</si>
  <si>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</si>
  <si>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</si>
  <si>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</si>
  <si>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</si>
  <si>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</si>
  <si>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</si>
  <si>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</si>
  <si>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</si>
  <si>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</si>
  <si>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</si>
  <si>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</si>
  <si>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</si>
  <si>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</si>
  <si>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</si>
  <si>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</si>
  <si>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</si>
  <si>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</si>
  <si>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</si>
  <si>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</si>
  <si>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</si>
  <si>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</si>
  <si>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</si>
  <si>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</si>
  <si>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</si>
  <si>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</si>
  <si>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</si>
  <si>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</si>
  <si>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</si>
  <si>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</si>
  <si>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</si>
  <si>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</si>
  <si>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</si>
  <si>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</si>
  <si>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</si>
  <si>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</si>
  <si>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</si>
  <si>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</si>
  <si>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</si>
  <si>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</si>
  <si>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</si>
  <si>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</si>
  <si>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</si>
  <si>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</si>
  <si>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</si>
  <si>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</si>
  <si>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</si>
  <si>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</si>
  <si>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</si>
  <si>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</si>
  <si>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</si>
  <si>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</si>
  <si>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</si>
  <si>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</si>
  <si>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</si>
  <si>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</si>
  <si>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</si>
  <si>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</si>
  <si>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</si>
  <si>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</si>
  <si>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</si>
  <si>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</si>
  <si>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</si>
  <si>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</si>
  <si>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</si>
  <si>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</si>
  <si>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</si>
  <si>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</si>
  <si>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</si>
  <si>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</si>
  <si>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</si>
  <si>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</si>
  <si>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</si>
  <si>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</si>
  <si>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</si>
  <si>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</si>
  <si>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</si>
  <si>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</si>
  <si>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</si>
  <si>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</si>
  <si>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</si>
  <si>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</si>
  <si>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</si>
  <si>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</si>
  <si>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</si>
  <si>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</si>
  <si>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</si>
  <si>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</si>
  <si>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</si>
  <si>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</si>
  <si>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</si>
  <si>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</si>
  <si>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</si>
  <si>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</si>
  <si>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</si>
  <si>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</si>
  <si>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</si>
  <si>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</si>
  <si>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</si>
  <si>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</si>
  <si>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</si>
  <si>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</si>
  <si>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</si>
  <si>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</si>
  <si>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</si>
  <si>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</si>
  <si>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</si>
  <si>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</si>
  <si>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</si>
  <si>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</si>
  <si>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</si>
  <si>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</si>
  <si>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</si>
  <si>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</si>
  <si>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</si>
  <si>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</si>
  <si>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</si>
  <si>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</si>
  <si>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</si>
  <si>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</si>
  <si>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</si>
  <si>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</si>
  <si>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</si>
  <si>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</si>
  <si>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</si>
  <si>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</si>
  <si>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</si>
  <si>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</si>
  <si>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</si>
  <si>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</si>
  <si>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</si>
  <si>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</si>
  <si>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</si>
  <si>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</si>
  <si>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</si>
  <si>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</si>
  <si>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</si>
  <si>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</si>
  <si>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</si>
  <si>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</si>
  <si>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</si>
  <si>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</si>
  <si>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</si>
  <si>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</si>
  <si>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</si>
  <si>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</si>
  <si>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</si>
  <si>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</si>
  <si>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</si>
  <si>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</si>
  <si>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</si>
  <si>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</si>
  <si>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</si>
  <si>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</si>
  <si>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</si>
  <si>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</si>
  <si>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</si>
  <si>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</si>
  <si>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</si>
  <si>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</si>
  <si>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</si>
  <si>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</si>
  <si>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</si>
  <si>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</si>
  <si>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</si>
  <si>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</si>
  <si>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</si>
  <si>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</si>
  <si>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</si>
  <si>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</si>
  <si>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</si>
  <si>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</si>
  <si>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</si>
  <si>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</si>
  <si>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</si>
  <si>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</si>
  <si>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</si>
  <si>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</si>
  <si>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</si>
  <si>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</si>
  <si>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</si>
  <si>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</si>
  <si>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</si>
  <si>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</si>
  <si>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</si>
  <si>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</si>
  <si>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</si>
  <si>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</si>
  <si>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</si>
  <si>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</si>
  <si>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</si>
  <si>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</si>
  <si>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</si>
  <si>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</si>
  <si>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</si>
  <si>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</si>
  <si>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</si>
  <si>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</si>
  <si>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</si>
  <si>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</si>
  <si>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</si>
  <si>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</si>
  <si>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</si>
  <si>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</si>
  <si>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</si>
  <si>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</si>
  <si>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</si>
  <si>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</si>
  <si>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</si>
  <si>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03635112</t>
  </si>
  <si>
    <t>050002378</t>
  </si>
  <si>
    <t>588282866397</t>
  </si>
  <si>
    <t>ĐURO ĐAKOVIĆ HOLDING d.d.</t>
  </si>
  <si>
    <t>SLAVONSKI BROD</t>
  </si>
  <si>
    <t>Dr.Mile Budaka,1</t>
  </si>
  <si>
    <t>uprava@duro-dakovic.com</t>
  </si>
  <si>
    <t>www.duro-dakovic.com</t>
  </si>
  <si>
    <t xml:space="preserve">SLAVONSKI BROD </t>
  </si>
  <si>
    <t>BRODSKO POSAVSKA</t>
  </si>
  <si>
    <t>7010</t>
  </si>
  <si>
    <t>NE</t>
  </si>
  <si>
    <t>035-446-276</t>
  </si>
  <si>
    <t>035-444-108</t>
  </si>
  <si>
    <t xml:space="preserve">Obveznik: ĐURO ĐAKOVIĆ HOLDING d.d. </t>
  </si>
  <si>
    <t>Obveznik: ĐURO ĐAKOVIĆ HOLDING d.d.</t>
  </si>
  <si>
    <t>POSAVAC SLAVEN</t>
  </si>
  <si>
    <t>KOVAČEVIĆ VLADIMIR</t>
  </si>
  <si>
    <t>1.1.2013.</t>
  </si>
  <si>
    <t>31.3.2013.</t>
  </si>
  <si>
    <t>stanje na dan 31.3.2013.</t>
  </si>
  <si>
    <t>u razdoblju 1.1.2013. do 31.3.2013.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</si>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</sst>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3" fontId="0" fillId="0" borderId="0" xfId="0" applyNumberForma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26" sqref="M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246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247</v>
      </c>
      <c r="B2" s="134"/>
      <c r="C2" s="134"/>
      <c r="D2" s="135"/>
      <c r="E2" s="119" t="s">
        <v>339</v>
      </c>
      <c r="F2" s="12"/>
      <c r="G2" s="13" t="s">
        <v>248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249</v>
      </c>
      <c r="B6" s="140"/>
      <c r="C6" s="131" t="s">
        <v>321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250</v>
      </c>
      <c r="B8" s="142"/>
      <c r="C8" s="131" t="s">
        <v>322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251</v>
      </c>
      <c r="B10" s="129"/>
      <c r="C10" s="131" t="s">
        <v>323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252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253</v>
      </c>
      <c r="B14" s="140"/>
      <c r="C14" s="146">
        <v>35000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254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255</v>
      </c>
      <c r="B18" s="140"/>
      <c r="C18" s="148" t="s">
        <v>327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256</v>
      </c>
      <c r="B20" s="140"/>
      <c r="C20" s="148" t="s">
        <v>328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257</v>
      </c>
      <c r="B22" s="140"/>
      <c r="C22" s="120">
        <v>396</v>
      </c>
      <c r="D22" s="143" t="s">
        <v>329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258</v>
      </c>
      <c r="B24" s="140"/>
      <c r="C24" s="120">
        <v>12</v>
      </c>
      <c r="D24" s="143" t="s">
        <v>330</v>
      </c>
      <c r="E24" s="151"/>
      <c r="F24" s="151"/>
      <c r="G24" s="152"/>
      <c r="H24" s="51" t="s">
        <v>259</v>
      </c>
      <c r="I24" s="121">
        <v>101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39" t="s">
        <v>260</v>
      </c>
      <c r="B26" s="140"/>
      <c r="C26" s="122" t="s">
        <v>332</v>
      </c>
      <c r="D26" s="25"/>
      <c r="E26" s="33"/>
      <c r="F26" s="24"/>
      <c r="G26" s="154" t="s">
        <v>261</v>
      </c>
      <c r="H26" s="140"/>
      <c r="I26" s="123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262</v>
      </c>
      <c r="B28" s="156"/>
      <c r="C28" s="157"/>
      <c r="D28" s="157"/>
      <c r="E28" s="158" t="s">
        <v>263</v>
      </c>
      <c r="F28" s="159"/>
      <c r="G28" s="159"/>
      <c r="H28" s="160" t="s">
        <v>264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265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266</v>
      </c>
      <c r="B46" s="172"/>
      <c r="C46" s="143" t="s">
        <v>337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268</v>
      </c>
      <c r="B48" s="172"/>
      <c r="C48" s="173" t="s">
        <v>333</v>
      </c>
      <c r="D48" s="174"/>
      <c r="E48" s="175"/>
      <c r="F48" s="16"/>
      <c r="G48" s="51" t="s">
        <v>269</v>
      </c>
      <c r="H48" s="173" t="s">
        <v>334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255</v>
      </c>
      <c r="B50" s="172"/>
      <c r="C50" s="184" t="s">
        <v>327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270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271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272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304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305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306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307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79" t="s">
        <v>275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  <hyperlink ref="C50" r:id="rId3" display="uprava@duro-dakovic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67">
      <selection activeCell="R103" sqref="R103"/>
    </sheetView>
  </sheetViews>
  <sheetFormatPr defaultColWidth="9.140625" defaultRowHeight="12.75"/>
  <cols>
    <col min="1" max="8" width="9.140625" style="52" customWidth="1"/>
    <col min="9" max="9" width="8.00390625" style="52" customWidth="1"/>
    <col min="10" max="10" width="11.00390625" style="52" customWidth="1"/>
    <col min="11" max="11" width="10.1406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276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177862518</v>
      </c>
      <c r="K8" s="53">
        <f>K9+K16+K26+K35+K39</f>
        <v>177276958</v>
      </c>
    </row>
    <row r="9" spans="1:11" ht="12.75">
      <c r="A9" s="203" t="s">
        <v>204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207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208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209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205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37986236</v>
      </c>
      <c r="K16" s="53">
        <f>SUM(K17:K25)</f>
        <v>37754079</v>
      </c>
    </row>
    <row r="17" spans="1:11" ht="12.75">
      <c r="A17" s="203" t="s">
        <v>210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7222185</v>
      </c>
      <c r="K17" s="7">
        <v>7222037</v>
      </c>
    </row>
    <row r="18" spans="1:11" ht="12.75">
      <c r="A18" s="203" t="s">
        <v>245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28404553</v>
      </c>
      <c r="K18" s="7">
        <v>28273553</v>
      </c>
    </row>
    <row r="19" spans="1:11" ht="12.75">
      <c r="A19" s="203" t="s">
        <v>211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2294115</v>
      </c>
      <c r="K20" s="7">
        <v>2194115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65383</v>
      </c>
      <c r="K25" s="7">
        <v>64374</v>
      </c>
    </row>
    <row r="26" spans="1:11" ht="12.75">
      <c r="A26" s="203" t="s">
        <v>189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134658305</v>
      </c>
      <c r="K26" s="53">
        <f>SUM(K27:K34)</f>
        <v>134532576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20951650</v>
      </c>
      <c r="K27" s="7">
        <v>20951650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111912924</v>
      </c>
      <c r="K28" s="7">
        <v>111864005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1463648</v>
      </c>
      <c r="K29" s="7">
        <v>1716921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284999</v>
      </c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45084</v>
      </c>
      <c r="K33" s="7"/>
    </row>
    <row r="34" spans="1:11" ht="12.75">
      <c r="A34" s="203" t="s">
        <v>182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5217977</v>
      </c>
      <c r="K35" s="53">
        <f>SUM(K36:K38)</f>
        <v>4990303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5123011</v>
      </c>
      <c r="K37" s="7">
        <v>4895337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94966</v>
      </c>
      <c r="K38" s="7">
        <v>94966</v>
      </c>
    </row>
    <row r="39" spans="1:11" ht="12.75">
      <c r="A39" s="203" t="s">
        <v>184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238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177822461</v>
      </c>
      <c r="K40" s="53">
        <f>K41+K49+K56+K64</f>
        <v>161288018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1322905</v>
      </c>
      <c r="K41" s="53">
        <f>SUM(K42:K48)</f>
        <v>1322905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1885</v>
      </c>
      <c r="K42" s="7">
        <v>1885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1321020</v>
      </c>
      <c r="K45" s="7">
        <v>1321020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116225212</v>
      </c>
      <c r="K49" s="53">
        <f>SUM(K50:K55)</f>
        <v>111931435</v>
      </c>
    </row>
    <row r="50" spans="1:11" ht="12.75">
      <c r="A50" s="203" t="s">
        <v>199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200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109206983</v>
      </c>
      <c r="K51" s="7">
        <v>106025135</v>
      </c>
    </row>
    <row r="52" spans="1:11" ht="12.75">
      <c r="A52" s="203" t="s">
        <v>201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202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6340935</v>
      </c>
      <c r="K54" s="7">
        <v>5906300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677294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54113927</v>
      </c>
      <c r="K56" s="53">
        <f>SUM(K57:K63)</f>
        <v>48033678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52851452</v>
      </c>
      <c r="K58" s="7">
        <v>48033678</v>
      </c>
    </row>
    <row r="59" spans="1:11" ht="12.75">
      <c r="A59" s="203" t="s">
        <v>240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1262475</v>
      </c>
      <c r="K63" s="7"/>
    </row>
    <row r="64" spans="1:11" ht="12.75">
      <c r="A64" s="203" t="s">
        <v>206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6160417</v>
      </c>
      <c r="K64" s="7"/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>
        <v>4005798</v>
      </c>
    </row>
    <row r="66" spans="1:11" ht="12.75">
      <c r="A66" s="206" t="s">
        <v>239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355684979</v>
      </c>
      <c r="K66" s="53">
        <f>K7+K8+K40+K65</f>
        <v>342570774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190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265802517</v>
      </c>
      <c r="K69" s="54">
        <f>K70+K71+K72+K78+K79+K82+K85</f>
        <v>268851812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323706800</v>
      </c>
      <c r="K70" s="7">
        <v>323706800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4700300</v>
      </c>
      <c r="K74" s="7">
        <v>4699800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4700300</v>
      </c>
      <c r="K75" s="7">
        <v>4699800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236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-54785915</v>
      </c>
      <c r="K79" s="53">
        <f>K80-K81</f>
        <v>-57904283</v>
      </c>
    </row>
    <row r="80" spans="1:11" ht="12.75">
      <c r="A80" s="214" t="s">
        <v>168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169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54785915</v>
      </c>
      <c r="K81" s="7">
        <v>57904283</v>
      </c>
    </row>
    <row r="82" spans="1:11" ht="12.75">
      <c r="A82" s="203" t="s">
        <v>237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-3118368</v>
      </c>
      <c r="K82" s="53">
        <f>K83-K84</f>
        <v>3049295</v>
      </c>
    </row>
    <row r="83" spans="1:11" ht="12.75">
      <c r="A83" s="214" t="s">
        <v>170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3049295</v>
      </c>
    </row>
    <row r="84" spans="1:11" ht="12.75">
      <c r="A84" s="214" t="s">
        <v>171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3118368</v>
      </c>
      <c r="K84" s="7"/>
    </row>
    <row r="85" spans="1:11" ht="12.75">
      <c r="A85" s="203" t="s">
        <v>172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77872</v>
      </c>
      <c r="K86" s="53">
        <f>SUM(K87:K89)</f>
        <v>77872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77872</v>
      </c>
      <c r="K87" s="7">
        <v>77872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6666761</v>
      </c>
      <c r="K90" s="53">
        <f>SUM(K91:K99)</f>
        <v>6551841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6666761</v>
      </c>
      <c r="K98" s="7">
        <v>6551841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72991269</v>
      </c>
      <c r="K100" s="53">
        <f>SUM(K101:K112)</f>
        <v>63790944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>
        <v>1022353</v>
      </c>
    </row>
    <row r="104" spans="1:11" ht="12.75">
      <c r="A104" s="203" t="s">
        <v>242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8781010</v>
      </c>
      <c r="K104" s="7">
        <v>5920793</v>
      </c>
    </row>
    <row r="105" spans="1:11" ht="12.75">
      <c r="A105" s="203" t="s">
        <v>243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60990651</v>
      </c>
      <c r="K105" s="7">
        <v>51402830</v>
      </c>
    </row>
    <row r="106" spans="1:13" ht="12.75">
      <c r="A106" s="203" t="s">
        <v>244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  <c r="M106" s="292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828219</v>
      </c>
      <c r="K108" s="7">
        <v>1371301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2342067</v>
      </c>
      <c r="K109" s="7">
        <v>4058276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49322</v>
      </c>
      <c r="K112" s="7">
        <v>15391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10146560</v>
      </c>
      <c r="K113" s="7">
        <v>3298305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355684979</v>
      </c>
      <c r="K114" s="53">
        <f>K69+K86+K90+K100+K113</f>
        <v>342570774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f>J66-J114</f>
        <v>0</v>
      </c>
      <c r="K115" s="8">
        <f>K66-K114</f>
        <v>0</v>
      </c>
    </row>
    <row r="116" spans="1:11" ht="12.75">
      <c r="A116" s="195" t="s">
        <v>308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309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Q56" sqref="Q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277</v>
      </c>
      <c r="J4" s="251" t="s">
        <v>317</v>
      </c>
      <c r="K4" s="251"/>
      <c r="L4" s="251" t="s">
        <v>318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39468487</v>
      </c>
      <c r="K7" s="54">
        <f>SUM(K8:K9)</f>
        <v>39468487</v>
      </c>
      <c r="L7" s="54">
        <f>SUM(L8:L9)</f>
        <v>43877575</v>
      </c>
      <c r="M7" s="54">
        <f>SUM(M8:M9)</f>
        <v>43877575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38828905</v>
      </c>
      <c r="K8" s="7">
        <v>38828905</v>
      </c>
      <c r="L8" s="7">
        <v>43052041</v>
      </c>
      <c r="M8" s="7">
        <v>43052041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639582</v>
      </c>
      <c r="K9" s="7">
        <v>639582</v>
      </c>
      <c r="L9" s="7">
        <v>825534</v>
      </c>
      <c r="M9" s="7">
        <v>825534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41310584</v>
      </c>
      <c r="K10" s="53">
        <f>K11+K12+K16+K20+K21+K22+K25+K26</f>
        <v>41310584</v>
      </c>
      <c r="L10" s="53">
        <f>L11+L12+L16+L20+L21+L22+L25+L26</f>
        <v>42730231</v>
      </c>
      <c r="M10" s="53">
        <f>M11+M12+M16+M20+M21+M22+M25+M26</f>
        <v>42730231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53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40137953</v>
      </c>
      <c r="K12" s="53">
        <f>SUM(K13:K15)</f>
        <v>40137953</v>
      </c>
      <c r="L12" s="53">
        <f>SUM(L13:L15)</f>
        <v>24913731</v>
      </c>
      <c r="M12" s="53">
        <f>SUM(M13:M15)</f>
        <v>24913731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256396</v>
      </c>
      <c r="K13" s="7">
        <v>256396</v>
      </c>
      <c r="L13" s="7">
        <v>1248731</v>
      </c>
      <c r="M13" s="7">
        <v>1248731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37499856</v>
      </c>
      <c r="K14" s="7">
        <v>37499856</v>
      </c>
      <c r="L14" s="7">
        <v>20628570</v>
      </c>
      <c r="M14" s="7">
        <v>20628570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2381701</v>
      </c>
      <c r="K15" s="7">
        <v>2381701</v>
      </c>
      <c r="L15" s="7">
        <v>3036430</v>
      </c>
      <c r="M15" s="7">
        <v>3036430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782631</v>
      </c>
      <c r="K16" s="53">
        <f>SUM(K17:K19)</f>
        <v>782631</v>
      </c>
      <c r="L16" s="53">
        <f>SUM(L17:L19)</f>
        <v>3262313</v>
      </c>
      <c r="M16" s="53">
        <f>SUM(M17:M19)</f>
        <v>3262313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534219</v>
      </c>
      <c r="K17" s="7">
        <v>534219</v>
      </c>
      <c r="L17" s="7">
        <v>2250479</v>
      </c>
      <c r="M17" s="7">
        <v>2250479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133555</v>
      </c>
      <c r="K18" s="7">
        <v>133555</v>
      </c>
      <c r="L18" s="7">
        <v>562620</v>
      </c>
      <c r="M18" s="7">
        <v>562620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114857</v>
      </c>
      <c r="K19" s="7">
        <v>114857</v>
      </c>
      <c r="L19" s="7">
        <v>449214</v>
      </c>
      <c r="M19" s="7">
        <v>449214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390000</v>
      </c>
      <c r="K20" s="7">
        <v>390000</v>
      </c>
      <c r="L20" s="7">
        <v>440832</v>
      </c>
      <c r="M20" s="7">
        <v>440832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/>
      <c r="K21" s="7"/>
      <c r="L21" s="7">
        <v>14107550</v>
      </c>
      <c r="M21" s="7">
        <v>14107550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>
        <v>5805</v>
      </c>
      <c r="M26" s="7">
        <v>5805</v>
      </c>
    </row>
    <row r="27" spans="1:13" ht="12.75">
      <c r="A27" s="206" t="s">
        <v>212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4772871</v>
      </c>
      <c r="K27" s="53">
        <f>SUM(K28:K32)</f>
        <v>4772871</v>
      </c>
      <c r="L27" s="53">
        <f>SUM(L28:L32)</f>
        <v>2671099</v>
      </c>
      <c r="M27" s="53">
        <f>SUM(M28:M32)</f>
        <v>2671099</v>
      </c>
    </row>
    <row r="28" spans="1:13" ht="12.75" customHeight="1">
      <c r="A28" s="206" t="s">
        <v>343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4529752</v>
      </c>
      <c r="K28" s="7">
        <v>4529752</v>
      </c>
      <c r="L28" s="7">
        <v>2593966</v>
      </c>
      <c r="M28" s="7">
        <v>2593966</v>
      </c>
    </row>
    <row r="29" spans="1:13" ht="12.75" customHeight="1">
      <c r="A29" s="206" t="s">
        <v>344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243119</v>
      </c>
      <c r="K29" s="7">
        <v>243119</v>
      </c>
      <c r="L29" s="7">
        <v>77133</v>
      </c>
      <c r="M29" s="7">
        <v>77133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222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213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2325816</v>
      </c>
      <c r="K33" s="53">
        <f>SUM(K34:K37)</f>
        <v>2325816</v>
      </c>
      <c r="L33" s="53">
        <f>SUM(L34:L37)</f>
        <v>6824</v>
      </c>
      <c r="M33" s="53">
        <f>SUM(M34:M37)</f>
        <v>6824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2325816</v>
      </c>
      <c r="K34" s="7">
        <v>2325816</v>
      </c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>
        <v>6824</v>
      </c>
      <c r="M35" s="7">
        <v>6824</v>
      </c>
    </row>
    <row r="36" spans="1:13" ht="12.75">
      <c r="A36" s="206" t="s">
        <v>223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225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214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44241358</v>
      </c>
      <c r="K42" s="53">
        <f>K7+K27+K38+K40</f>
        <v>44241358</v>
      </c>
      <c r="L42" s="53">
        <f>L7+L27+L38+L40</f>
        <v>46548674</v>
      </c>
      <c r="M42" s="53">
        <f>M7+M27+M38+M40</f>
        <v>46548674</v>
      </c>
    </row>
    <row r="43" spans="1:13" ht="12.75">
      <c r="A43" s="206" t="s">
        <v>215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43636400</v>
      </c>
      <c r="K43" s="53">
        <f>K10+K33+K39+K41</f>
        <v>43636400</v>
      </c>
      <c r="L43" s="53">
        <f>L10+L33+L39+L41</f>
        <v>42737055</v>
      </c>
      <c r="M43" s="53">
        <f>M10+M33+M39+M41</f>
        <v>42737055</v>
      </c>
    </row>
    <row r="44" spans="1:13" ht="12.75">
      <c r="A44" s="206" t="s">
        <v>234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604958</v>
      </c>
      <c r="K44" s="53">
        <f>K42-K43</f>
        <v>604958</v>
      </c>
      <c r="L44" s="53">
        <f>L42-L43</f>
        <v>3811619</v>
      </c>
      <c r="M44" s="53">
        <f>M42-M43</f>
        <v>3811619</v>
      </c>
    </row>
    <row r="45" spans="1:13" ht="12.75">
      <c r="A45" s="214" t="s">
        <v>217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604958</v>
      </c>
      <c r="K45" s="53">
        <f>IF(K42&gt;K43,K42-K43,0)</f>
        <v>604958</v>
      </c>
      <c r="L45" s="53">
        <f>IF(L42&gt;L43,L42-L43,0)</f>
        <v>3811619</v>
      </c>
      <c r="M45" s="53">
        <f>IF(M42&gt;M43,M42-M43,0)</f>
        <v>3811619</v>
      </c>
    </row>
    <row r="46" spans="1:13" ht="12.75">
      <c r="A46" s="214" t="s">
        <v>218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216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400000</v>
      </c>
      <c r="K47" s="7">
        <v>400000</v>
      </c>
      <c r="L47" s="7">
        <v>762324</v>
      </c>
      <c r="M47" s="7">
        <v>762324</v>
      </c>
    </row>
    <row r="48" spans="1:13" ht="12.75">
      <c r="A48" s="206" t="s">
        <v>235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204958</v>
      </c>
      <c r="K48" s="53">
        <f>K44-K47</f>
        <v>204958</v>
      </c>
      <c r="L48" s="53">
        <f>L44-L47</f>
        <v>3049295</v>
      </c>
      <c r="M48" s="53">
        <f>M44-M47</f>
        <v>3049295</v>
      </c>
    </row>
    <row r="49" spans="1:13" ht="12.75">
      <c r="A49" s="214" t="s">
        <v>191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204958</v>
      </c>
      <c r="K49" s="53">
        <f>IF(K48&gt;0,K48,0)</f>
        <v>204958</v>
      </c>
      <c r="L49" s="53">
        <f>IF(L48&gt;0,L48,0)</f>
        <v>3049295</v>
      </c>
      <c r="M49" s="53">
        <f>IF(M48&gt;0,M48,0)</f>
        <v>3049295</v>
      </c>
    </row>
    <row r="50" spans="1:13" ht="12.75">
      <c r="A50" s="246" t="s">
        <v>219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232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233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203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204958</v>
      </c>
      <c r="K56" s="6">
        <v>204958</v>
      </c>
      <c r="L56" s="6">
        <v>3049295</v>
      </c>
      <c r="M56" s="6">
        <v>3049295</v>
      </c>
    </row>
    <row r="57" spans="1:13" ht="12.75">
      <c r="A57" s="206" t="s">
        <v>220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226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227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228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229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230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231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204958</v>
      </c>
      <c r="K67" s="61">
        <f>K56+K66</f>
        <v>204958</v>
      </c>
      <c r="L67" s="61">
        <f>L56+L66</f>
        <v>3049295</v>
      </c>
      <c r="M67" s="61">
        <f>M56+M66</f>
        <v>3049295</v>
      </c>
    </row>
    <row r="68" spans="1:13" ht="12.75" customHeight="1">
      <c r="A68" s="239" t="s">
        <v>311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187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232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233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30:H65536 A1:H27 J48:K55 J35:K46 J30:K33 J21:K27 J16:K16 J1:K12 J57:K65536 I1:I65536 L1:IV65536"/>
    <dataValidation type="whole" operator="greaterThanOrEqual" allowBlank="1" showInputMessage="1" showErrorMessage="1" errorTitle="Pogrešan unos" error="Mogu se unijeti samo cjelobrojne pozitivne vrijednosti." sqref="J13:K15 J34 J28:K29 J17:K20">
      <formula1>0</formula1>
    </dataValidation>
    <dataValidation type="whole" operator="notEqual" allowBlank="1" showInputMessage="1" showErrorMessage="1" errorTitle="Pogrešan unos" error="Mogu se unijeti samo cjelobrojne vrijednosti." sqref="J47 J56:K5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P47" sqref="P47"/>
    </sheetView>
  </sheetViews>
  <sheetFormatPr defaultColWidth="9.140625" defaultRowHeight="12.75"/>
  <cols>
    <col min="1" max="7" width="9.140625" style="52" customWidth="1"/>
    <col min="8" max="8" width="8.421875" style="52" customWidth="1"/>
    <col min="9" max="9" width="3.8515625" style="52" customWidth="1"/>
    <col min="10" max="10" width="10.140625" style="52" customWidth="1"/>
    <col min="11" max="11" width="11.421875" style="52" customWidth="1"/>
    <col min="12" max="16384" width="9.140625" style="52" customWidth="1"/>
  </cols>
  <sheetData>
    <row r="1" spans="1:11" ht="12.75" customHeight="1">
      <c r="A1" s="258" t="s">
        <v>163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46.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281</v>
      </c>
      <c r="K5" s="69" t="s">
        <v>282</v>
      </c>
    </row>
    <row r="6" spans="1:11" ht="12.75">
      <c r="A6" s="195" t="s">
        <v>155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-2903338</v>
      </c>
      <c r="K7" s="5">
        <v>3049295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1612616</v>
      </c>
      <c r="K8" s="5">
        <v>440832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22613207</v>
      </c>
      <c r="K9" s="7">
        <v>35169443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67839318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2045699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1975686</v>
      </c>
      <c r="K12" s="7"/>
    </row>
    <row r="13" spans="1:11" ht="12.75">
      <c r="A13" s="206" t="s">
        <v>156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25343870</v>
      </c>
      <c r="K13" s="53">
        <f>SUM(K7:K12)</f>
        <v>106498888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46106740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14411708</v>
      </c>
      <c r="K15" s="5">
        <v>57349730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48616003</v>
      </c>
      <c r="K17" s="5"/>
    </row>
    <row r="18" spans="1:11" ht="12.75">
      <c r="A18" s="206" t="s">
        <v>157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63027711</v>
      </c>
      <c r="K18" s="53">
        <f>SUM(K14:K17)</f>
        <v>103456470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3042418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37683841</v>
      </c>
      <c r="K20" s="53">
        <f>IF(K18&gt;K13,K18-K13,0)</f>
        <v>0</v>
      </c>
    </row>
    <row r="21" spans="1:11" ht="12.75">
      <c r="A21" s="195" t="s">
        <v>158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179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10920759</v>
      </c>
      <c r="K24" s="7">
        <v>2648280</v>
      </c>
    </row>
    <row r="25" spans="1:11" ht="12.75">
      <c r="A25" s="203" t="s">
        <v>180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10920759</v>
      </c>
      <c r="K27" s="53">
        <f>SUM(K22:K26)</f>
        <v>2648280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4162292</v>
      </c>
      <c r="K28" s="7">
        <v>132875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4162292</v>
      </c>
      <c r="K31" s="53">
        <f>SUM(K28:K30)</f>
        <v>132875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6758467</v>
      </c>
      <c r="K32" s="53">
        <f>IF(K27&gt;K31,K27-K31,0)</f>
        <v>2515405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159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37666749</v>
      </c>
      <c r="K36" s="7">
        <v>6915069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37666749</v>
      </c>
      <c r="K38" s="53">
        <f>SUM(K35:K37)</f>
        <v>6915069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29163634</v>
      </c>
      <c r="K43" s="7">
        <v>5050000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29163634</v>
      </c>
      <c r="K44" s="53">
        <f>SUM(K39:K43)</f>
        <v>5050000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8503115</v>
      </c>
      <c r="K45" s="53">
        <f>IF(K38&gt;K44,K38-K44,0)</f>
        <v>1865069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7422892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22422259</v>
      </c>
      <c r="K48" s="53">
        <f>IF(K20-K19+K33-K32+K46-K45&gt;0,K20-K19+K33-K32+K46-K45,0)</f>
        <v>0</v>
      </c>
    </row>
    <row r="49" spans="1:11" ht="12.75">
      <c r="A49" s="203" t="s">
        <v>160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29845151</v>
      </c>
      <c r="K49" s="7">
        <v>7422892</v>
      </c>
    </row>
    <row r="50" spans="1:11" ht="12.75">
      <c r="A50" s="203" t="s">
        <v>174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22422259</v>
      </c>
      <c r="K51" s="7">
        <v>7422892</v>
      </c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7422892</v>
      </c>
      <c r="K52" s="65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277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281</v>
      </c>
      <c r="K5" s="73" t="s">
        <v>282</v>
      </c>
    </row>
    <row r="6" spans="1:11" ht="12.75">
      <c r="A6" s="195" t="s">
        <v>155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198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197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158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164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165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166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159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161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162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160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175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176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20" sqref="N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279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280</v>
      </c>
      <c r="D2" s="268"/>
      <c r="E2" s="127" t="s">
        <v>339</v>
      </c>
      <c r="F2" s="43" t="s">
        <v>248</v>
      </c>
      <c r="G2" s="269" t="s">
        <v>340</v>
      </c>
      <c r="H2" s="270"/>
      <c r="I2" s="74"/>
      <c r="J2" s="74"/>
      <c r="K2" s="74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303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281</v>
      </c>
      <c r="K4" s="82" t="s">
        <v>282</v>
      </c>
    </row>
    <row r="5" spans="1:11" ht="12.75">
      <c r="A5" s="273" t="s">
        <v>283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323706800</v>
      </c>
      <c r="K5" s="45">
        <v>323706800</v>
      </c>
    </row>
    <row r="6" spans="1:11" ht="12.75">
      <c r="A6" s="273" t="s">
        <v>284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285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286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-54785915</v>
      </c>
      <c r="K8" s="46">
        <v>-57904283</v>
      </c>
    </row>
    <row r="9" spans="1:11" ht="12.75">
      <c r="A9" s="273" t="s">
        <v>287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-3118368</v>
      </c>
      <c r="K9" s="46">
        <v>3049295</v>
      </c>
    </row>
    <row r="10" spans="1:11" ht="12.75">
      <c r="A10" s="273" t="s">
        <v>288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289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290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291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292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265802517</v>
      </c>
      <c r="K14" s="78">
        <f>SUM(K5:K13)</f>
        <v>268851812</v>
      </c>
    </row>
    <row r="15" spans="1:11" ht="12.75">
      <c r="A15" s="273" t="s">
        <v>293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294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295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296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297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298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-3118368</v>
      </c>
      <c r="K20" s="46">
        <v>3049295</v>
      </c>
    </row>
    <row r="21" spans="1:11" ht="12.75">
      <c r="A21" s="275" t="s">
        <v>299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-3118368</v>
      </c>
      <c r="K21" s="79">
        <f>SUM(K15:K20)</f>
        <v>3049295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300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301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2013-01-29T14:21:16Z</cp:lastPrinted>
  <dcterms:created xsi:type="dcterms:W3CDTF">2008-10-17T11:51:54Z</dcterms:created>
  <dcterms:modified xsi:type="dcterms:W3CDTF">2013-04-30T20:52:20Z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