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<sst xmlns="http://schemas.openxmlformats.org/spreadsheetml/2006/main" count="396" uniqueCount="342">
  <si>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</si>
  <si>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</si>
  <si>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</si>
  <si>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</si>
  <si>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</si>
  <si>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</si>
  <si>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</si>
  <si>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</si>
  <si>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</si>
  <si>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</si>
  <si>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</si>
  <si>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</si>
  <si>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</si>
  <si>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</si>
  <si>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</si>
  <si>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</si>
  <si>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</si>
  <si>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</si>
  <si>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</si>
  <si>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</si>
  <si>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</si>
  <si>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</si>
  <si>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</si>
  <si>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</si>
  <si>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</si>
  <si>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</si>
  <si>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</si>
  <si>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</si>
  <si>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</si>
  <si>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</si>
  <si>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</si>
  <si>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</si>
  <si>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</si>
  <si>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</si>
  <si>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</si>
  <si>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</si>
  <si>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</si>
  <si>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</si>
  <si>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</si>
  <si>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</si>
  <si>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</si>
  <si>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</si>
  <si>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</si>
  <si>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</si>
  <si>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</si>
  <si>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</si>
  <si>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</si>
  <si>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</si>
  <si>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</si>
  <si>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</si>
  <si>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</si>
  <si>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</si>
  <si>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</si>
  <si>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</si>
  <si>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</si>
  <si>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</si>
  <si>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</si>
  <si>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</si>
  <si>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</si>
  <si>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</si>
  <si>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</si>
  <si>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</si>
  <si>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</si>
  <si>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</si>
  <si>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</si>
  <si>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</si>
  <si>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</si>
  <si>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</si>
  <si>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</si>
  <si>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</si>
  <si>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</si>
  <si>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</si>
  <si>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</si>
  <si>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</si>
  <si>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</si>
  <si>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</si>
  <si>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</si>
  <si>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</si>
  <si>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</si>
  <si>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</si>
  <si>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</si>
  <si>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</si>
  <si>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</si>
  <si>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</si>
  <si>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</si>
  <si>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</si>
  <si>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</si>
  <si>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</si>
  <si>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</si>
  <si>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</si>
  <si>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</si>
  <si>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</si>
  <si>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</si>
  <si>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</si>
  <si>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</si>
  <si>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</si>
  <si>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</si>
  <si>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</si>
  <si>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</si>
  <si>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</si>
  <si>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</si>
  <si>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</si>
  <si>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</si>
  <si>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</si>
  <si>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</si>
  <si>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</si>
  <si>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</si>
  <si>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</si>
  <si>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</si>
  <si>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</si>
  <si>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</si>
  <si>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</si>
  <si>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</si>
  <si>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</si>
  <si>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</si>
  <si>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</si>
  <si>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</si>
  <si>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</si>
  <si>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</si>
  <si>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</si>
  <si>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</si>
  <si>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</si>
  <si>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</si>
  <si>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</si>
  <si>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</si>
  <si>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</si>
  <si>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</si>
  <si>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</si>
  <si>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</si>
  <si>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</si>
  <si>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</si>
  <si>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</si>
  <si>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</si>
  <si>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</si>
  <si>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</si>
  <si>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</si>
  <si>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</si>
  <si>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</si>
  <si>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</si>
  <si>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</si>
  <si>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</si>
  <si>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</si>
  <si>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</si>
  <si>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</si>
  <si>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</si>
  <si>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</si>
  <si>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</si>
  <si>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</si>
  <si>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</si>
  <si>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</si>
  <si>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</si>
  <si>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</si>
  <si>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</si>
  <si>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</si>
  <si>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</si>
  <si>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</si>
  <si>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</si>
  <si>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</si>
  <si>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</si>
  <si>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</si>
  <si>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</si>
  <si>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</si>
  <si>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</si>
  <si>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</si>
  <si>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</si>
  <si>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</si>
  <si>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</si>
  <si>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</si>
  <si>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</si>
  <si>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</si>
  <si>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</si>
  <si>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</si>
  <si>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</si>
  <si>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</si>
  <si>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</si>
  <si>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</si>
  <si>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</si>
  <si>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</si>
  <si>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</si>
  <si>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</si>
  <si>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</si>
  <si>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</si>
  <si>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</si>
  <si>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</si>
  <si>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</si>
  <si>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</si>
  <si>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</si>
  <si>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</si>
  <si>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</si>
  <si>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</si>
  <si>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</si>
  <si>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</si>
  <si>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</si>
  <si>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</si>
  <si>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</si>
  <si>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</si>
  <si>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</si>
  <si>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</si>
  <si>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</si>
  <si>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</si>
  <si>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</si>
  <si>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</si>
  <si>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</si>
  <si>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</si>
  <si>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</si>
  <si>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</si>
  <si>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</si>
  <si>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</si>
  <si>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</si>
  <si>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</si>
  <si>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</si>
  <si>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</si>
  <si>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</si>
  <si>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</si>
  <si>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</si>
  <si>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</si>
  <si>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</si>
  <si>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</si>
  <si>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</si>
  <si>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</si>
  <si>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</si>
  <si>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</si>
  <si>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</si>
  <si>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</si>
  <si>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</si>
  <si>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</si>
  <si>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</si>
  <si>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</si>
  <si>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</si>
  <si>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</si>
  <si>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</si>
  <si>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</si>
  <si>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</si>
  <si>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</si>
  <si>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</si>
  <si>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</si>
  <si>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</si>
  <si>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</si>
  <si>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</si>
  <si>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</si>
  <si>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</si>
  <si>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</si>
  <si>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</si>
  <si>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</si>
  <si>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</si>
  <si>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</si>
  <si>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</si>
  <si>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</si>
  <si>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</si>
  <si>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</si>
  <si>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</si>
  <si>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</si>
  <si>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</si>
  <si>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</si>
  <si>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</si>
  <si>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</si>
  <si>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</si>
  <si>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</si>
  <si>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</si>
  <si>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</si>
  <si>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</si>
  <si>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</si>
  <si>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</si>
  <si>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</si>
  <si>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</si>
  <si>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</si>
  <si>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</si>
  <si>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</si>
  <si>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</si>
  <si>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</si>
  <si>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</si>
  <si>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</si>
  <si>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</si>
  <si>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</si>
  <si>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</si>
  <si>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</si>
  <si>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</si>
  <si>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</si>
  <si>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</si>
  <si>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</si>
  <si>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</si>
  <si>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</si>
  <si>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</si>
  <si>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</si>
  <si>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</si>
  <si>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</si>
  <si>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</si>
  <si>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</si>
  <si>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</si>
  <si>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</si>
  <si>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</si>
  <si>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</si>
  <si>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</si>
  <si>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</si>
  <si>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</si>
  <si>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</si>
  <si>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</si>
  <si>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</si>
  <si>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</si>
  <si>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</si>
  <si>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</si>
  <si>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</si>
  <si>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</si>
  <si>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</si>
  <si>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</si>
  <si>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</si>
  <si>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</si>
  <si>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</si>
  <si>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</si>
  <si>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</si>
  <si>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</si>
  <si>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</si>
  <si>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</si>
  <si>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</si>
  <si>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</si>
  <si>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</si>
  <si>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</si>
  <si>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</si>
  <si>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</si>
  <si>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</si>
  <si>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</si>
  <si>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</si>
  <si>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</si>
  <si>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</si>
  <si>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</si>
  <si>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</si>
  <si>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</si>
  <si>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</si>
  <si>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</si>
  <si>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</si>
  <si>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</si>
  <si>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</si>
  <si>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</si>
  <si>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</si>
  <si>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</si>
  <si>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</si>
  <si>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F) UKUPNO – PASIVA (062+079+083+093+106)</t>
  </si>
  <si>
    <t>POSAVAC, SLAVEN</t>
  </si>
  <si>
    <t>BOGDANOVIĆ, MARKO</t>
  </si>
  <si>
    <t>1.1.2018.</t>
  </si>
  <si>
    <t>stanje na dan 31.12.2018.</t>
  </si>
  <si>
    <t>u razdoblju 1.1.2018.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</si>
</sst>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right"/>
      <protection hidden="1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>
      <alignment/>
      <protection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0" fillId="33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33" borderId="27" xfId="53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4" t="s">
        <v>245</v>
      </c>
      <c r="B1" s="155"/>
      <c r="C1" s="15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7" t="s">
        <v>246</v>
      </c>
      <c r="B2" s="198"/>
      <c r="C2" s="198"/>
      <c r="D2" s="199"/>
      <c r="E2" s="117" t="s">
        <v>339</v>
      </c>
      <c r="F2" s="12"/>
      <c r="G2" s="13" t="s">
        <v>247</v>
      </c>
      <c r="H2" s="117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0" t="s">
        <v>313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6" t="s">
        <v>248</v>
      </c>
      <c r="B6" s="147"/>
      <c r="C6" s="195" t="s">
        <v>318</v>
      </c>
      <c r="D6" s="196"/>
      <c r="E6" s="205"/>
      <c r="F6" s="205"/>
      <c r="G6" s="205"/>
      <c r="H6" s="205"/>
      <c r="I6" s="121"/>
      <c r="J6" s="10"/>
      <c r="K6" s="10"/>
      <c r="L6" s="10"/>
    </row>
    <row r="7" spans="1:12" ht="12.75">
      <c r="A7" s="93"/>
      <c r="B7" s="22"/>
      <c r="C7" s="24"/>
      <c r="D7" s="24"/>
      <c r="E7" s="205"/>
      <c r="F7" s="205"/>
      <c r="G7" s="205"/>
      <c r="H7" s="205"/>
      <c r="I7" s="121"/>
      <c r="J7" s="10"/>
      <c r="K7" s="10"/>
      <c r="L7" s="10"/>
    </row>
    <row r="8" spans="1:12" ht="12.75">
      <c r="A8" s="203" t="s">
        <v>249</v>
      </c>
      <c r="B8" s="204"/>
      <c r="C8" s="195" t="s">
        <v>319</v>
      </c>
      <c r="D8" s="196"/>
      <c r="E8" s="205"/>
      <c r="F8" s="205"/>
      <c r="G8" s="205"/>
      <c r="H8" s="205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1" t="s">
        <v>250</v>
      </c>
      <c r="B10" s="193"/>
      <c r="C10" s="195">
        <v>58828286397</v>
      </c>
      <c r="D10" s="196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4"/>
      <c r="B11" s="193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6" t="s">
        <v>251</v>
      </c>
      <c r="B12" s="147"/>
      <c r="C12" s="168" t="s">
        <v>334</v>
      </c>
      <c r="D12" s="189"/>
      <c r="E12" s="189"/>
      <c r="F12" s="189"/>
      <c r="G12" s="189"/>
      <c r="H12" s="189"/>
      <c r="I12" s="190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6" t="s">
        <v>252</v>
      </c>
      <c r="B14" s="147"/>
      <c r="C14" s="191">
        <v>35000</v>
      </c>
      <c r="D14" s="192"/>
      <c r="E14" s="24"/>
      <c r="F14" s="168" t="s">
        <v>320</v>
      </c>
      <c r="G14" s="189"/>
      <c r="H14" s="189"/>
      <c r="I14" s="190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6" t="s">
        <v>253</v>
      </c>
      <c r="B16" s="147"/>
      <c r="C16" s="168" t="s">
        <v>321</v>
      </c>
      <c r="D16" s="189"/>
      <c r="E16" s="189"/>
      <c r="F16" s="189"/>
      <c r="G16" s="189"/>
      <c r="H16" s="189"/>
      <c r="I16" s="190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6" t="s">
        <v>254</v>
      </c>
      <c r="B18" s="147"/>
      <c r="C18" s="184" t="s">
        <v>322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6" t="s">
        <v>255</v>
      </c>
      <c r="B20" s="147"/>
      <c r="C20" s="184" t="s">
        <v>323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6" t="s">
        <v>256</v>
      </c>
      <c r="B22" s="147"/>
      <c r="C22" s="125">
        <v>396</v>
      </c>
      <c r="D22" s="168" t="s">
        <v>320</v>
      </c>
      <c r="E22" s="173"/>
      <c r="F22" s="174"/>
      <c r="G22" s="187"/>
      <c r="H22" s="188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6" t="s">
        <v>257</v>
      </c>
      <c r="B24" s="147"/>
      <c r="C24" s="125">
        <v>12</v>
      </c>
      <c r="D24" s="168" t="s">
        <v>324</v>
      </c>
      <c r="E24" s="173"/>
      <c r="F24" s="173"/>
      <c r="G24" s="174"/>
      <c r="H24" s="126" t="s">
        <v>258</v>
      </c>
      <c r="I24" s="127">
        <v>23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46" t="s">
        <v>259</v>
      </c>
      <c r="B26" s="147"/>
      <c r="C26" s="129" t="s">
        <v>326</v>
      </c>
      <c r="D26" s="25"/>
      <c r="E26" s="130"/>
      <c r="F26" s="122"/>
      <c r="G26" s="175" t="s">
        <v>260</v>
      </c>
      <c r="H26" s="176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7" t="s">
        <v>261</v>
      </c>
      <c r="B28" s="178"/>
      <c r="C28" s="179"/>
      <c r="D28" s="179"/>
      <c r="E28" s="180" t="s">
        <v>262</v>
      </c>
      <c r="F28" s="181"/>
      <c r="G28" s="181"/>
      <c r="H28" s="182" t="s">
        <v>263</v>
      </c>
      <c r="I28" s="18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100"/>
      <c r="B37" s="30"/>
      <c r="C37" s="165"/>
      <c r="D37" s="166"/>
      <c r="E37" s="16"/>
      <c r="F37" s="165"/>
      <c r="G37" s="166"/>
      <c r="H37" s="16"/>
      <c r="I37" s="94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1" t="s">
        <v>264</v>
      </c>
      <c r="B44" s="142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0"/>
      <c r="B45" s="30"/>
      <c r="C45" s="165"/>
      <c r="D45" s="166"/>
      <c r="E45" s="16"/>
      <c r="F45" s="165"/>
      <c r="G45" s="167"/>
      <c r="H45" s="35"/>
      <c r="I45" s="104"/>
      <c r="J45" s="10"/>
      <c r="K45" s="10"/>
      <c r="L45" s="10"/>
    </row>
    <row r="46" spans="1:12" ht="12.75">
      <c r="A46" s="141" t="s">
        <v>265</v>
      </c>
      <c r="B46" s="142"/>
      <c r="C46" s="168" t="s">
        <v>337</v>
      </c>
      <c r="D46" s="169"/>
      <c r="E46" s="169"/>
      <c r="F46" s="169"/>
      <c r="G46" s="169"/>
      <c r="H46" s="169"/>
      <c r="I46" s="169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1" t="s">
        <v>267</v>
      </c>
      <c r="B48" s="142"/>
      <c r="C48" s="153" t="s">
        <v>331</v>
      </c>
      <c r="D48" s="144"/>
      <c r="E48" s="145"/>
      <c r="F48" s="16"/>
      <c r="G48" s="51" t="s">
        <v>268</v>
      </c>
      <c r="H48" s="153" t="s">
        <v>332</v>
      </c>
      <c r="I48" s="14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1" t="s">
        <v>254</v>
      </c>
      <c r="B50" s="142"/>
      <c r="C50" s="143" t="s">
        <v>328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6" t="s">
        <v>269</v>
      </c>
      <c r="B52" s="147"/>
      <c r="C52" s="133" t="s">
        <v>338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56" t="s">
        <v>270</v>
      </c>
      <c r="D53" s="156"/>
      <c r="E53" s="156"/>
      <c r="F53" s="156"/>
      <c r="G53" s="156"/>
      <c r="H53" s="15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8" t="s">
        <v>271</v>
      </c>
      <c r="C55" s="149"/>
      <c r="D55" s="149"/>
      <c r="E55" s="149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0" t="s">
        <v>333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5"/>
      <c r="B57" s="150" t="s">
        <v>303</v>
      </c>
      <c r="C57" s="151"/>
      <c r="D57" s="151"/>
      <c r="E57" s="151"/>
      <c r="F57" s="151"/>
      <c r="G57" s="151"/>
      <c r="H57" s="151"/>
      <c r="I57" s="107"/>
      <c r="J57" s="10"/>
      <c r="K57" s="10"/>
      <c r="L57" s="10"/>
    </row>
    <row r="58" spans="1:12" ht="12.75">
      <c r="A58" s="105"/>
      <c r="B58" s="150" t="s">
        <v>304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5"/>
      <c r="B59" s="150" t="s">
        <v>305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57" t="s">
        <v>274</v>
      </c>
      <c r="H62" s="158"/>
      <c r="I62" s="15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9"/>
      <c r="H63" s="140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1">
      <selection activeCell="K79" sqref="K79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16" t="s">
        <v>152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340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335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1">
      <c r="A4" s="221" t="s">
        <v>58</v>
      </c>
      <c r="B4" s="222"/>
      <c r="C4" s="222"/>
      <c r="D4" s="222"/>
      <c r="E4" s="222"/>
      <c r="F4" s="222"/>
      <c r="G4" s="222"/>
      <c r="H4" s="223"/>
      <c r="I4" s="58" t="s">
        <v>275</v>
      </c>
      <c r="J4" s="59" t="s">
        <v>314</v>
      </c>
      <c r="K4" s="60" t="s">
        <v>315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7">
        <v>2</v>
      </c>
      <c r="J5" s="56">
        <v>3</v>
      </c>
      <c r="K5" s="56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59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248597529.52999997</v>
      </c>
      <c r="K8" s="53">
        <f>K9+K16+K26+K35+K39</f>
        <v>277870460</v>
      </c>
    </row>
    <row r="9" spans="1:12" ht="12.75">
      <c r="A9" s="224" t="s">
        <v>203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f>SUM(J10:J15)</f>
        <v>111119.6000000001</v>
      </c>
      <c r="K9" s="53">
        <f>SUM(K10:K15)</f>
        <v>75638</v>
      </c>
      <c r="L9" s="136"/>
    </row>
    <row r="10" spans="1:12" ht="12.75">
      <c r="A10" s="224" t="s">
        <v>111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  <c r="L10" s="136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/>
      <c r="K11" s="7"/>
    </row>
    <row r="12" spans="1:11" ht="12.75">
      <c r="A12" s="224" t="s">
        <v>112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7"/>
    </row>
    <row r="13" spans="1:11" ht="12.75">
      <c r="A13" s="224" t="s">
        <v>206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</row>
    <row r="14" spans="1:11" ht="12.75">
      <c r="A14" s="224" t="s">
        <v>207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7"/>
    </row>
    <row r="15" spans="1:11" ht="12.75">
      <c r="A15" s="224" t="s">
        <v>208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111119.6000000001</v>
      </c>
      <c r="K15" s="7">
        <v>75638</v>
      </c>
    </row>
    <row r="16" spans="1:11" ht="12.75">
      <c r="A16" s="224" t="s">
        <v>204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f>SUM(J17:J25)</f>
        <v>180673767.45999998</v>
      </c>
      <c r="K16" s="53">
        <f>SUM(K17:K25)</f>
        <v>207427562</v>
      </c>
    </row>
    <row r="17" spans="1:11" ht="12.75">
      <c r="A17" s="224" t="s">
        <v>209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70287490.14</v>
      </c>
      <c r="K17" s="7">
        <v>76439962</v>
      </c>
    </row>
    <row r="18" spans="1:11" ht="12.75">
      <c r="A18" s="224" t="s">
        <v>244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49040290.64999999</v>
      </c>
      <c r="K18" s="7">
        <v>77607812</v>
      </c>
    </row>
    <row r="19" spans="1:11" ht="12.75">
      <c r="A19" s="224" t="s">
        <v>210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/>
      <c r="K19" s="7"/>
    </row>
    <row r="20" spans="1:11" ht="12.75">
      <c r="A20" s="224" t="s">
        <v>26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60311489.42999999</v>
      </c>
      <c r="K20" s="7">
        <v>52905446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71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/>
    </row>
    <row r="23" spans="1:11" ht="12.75">
      <c r="A23" s="224" t="s">
        <v>72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981454.999999994</v>
      </c>
      <c r="K23" s="7">
        <v>421300</v>
      </c>
    </row>
    <row r="24" spans="1:11" ht="12.75">
      <c r="A24" s="224" t="s">
        <v>73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/>
      <c r="K24" s="7"/>
    </row>
    <row r="25" spans="1:11" ht="12.75">
      <c r="A25" s="224" t="s">
        <v>74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53042.240000000005</v>
      </c>
      <c r="K25" s="7">
        <v>53042</v>
      </c>
    </row>
    <row r="26" spans="1:12" ht="12.75">
      <c r="A26" s="224" t="s">
        <v>188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f>SUM(J27:J34)</f>
        <v>65171323.53999999</v>
      </c>
      <c r="K26" s="53">
        <f>SUM(K27:K34)</f>
        <v>68193461</v>
      </c>
      <c r="L26" s="136"/>
    </row>
    <row r="27" spans="1:11" ht="12.75">
      <c r="A27" s="224" t="s">
        <v>75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49068721.109999985</v>
      </c>
      <c r="K27" s="7">
        <v>58978220</v>
      </c>
    </row>
    <row r="28" spans="1:11" ht="12.75">
      <c r="A28" s="224" t="s">
        <v>76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15821715.570000008</v>
      </c>
      <c r="K28" s="7">
        <v>9101092</v>
      </c>
    </row>
    <row r="29" spans="1:11" ht="12.75">
      <c r="A29" s="224" t="s">
        <v>77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2158</v>
      </c>
      <c r="K29" s="7">
        <v>2158</v>
      </c>
    </row>
    <row r="30" spans="1:11" ht="12.75">
      <c r="A30" s="224" t="s">
        <v>82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83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</row>
    <row r="32" spans="1:11" ht="12.75">
      <c r="A32" s="224" t="s">
        <v>84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247772.26999999903</v>
      </c>
      <c r="K32" s="7">
        <v>78073</v>
      </c>
    </row>
    <row r="33" spans="1:11" ht="12.75">
      <c r="A33" s="224" t="s">
        <v>78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30956.59</v>
      </c>
      <c r="K33" s="7">
        <v>33918</v>
      </c>
    </row>
    <row r="34" spans="1:11" ht="12.75">
      <c r="A34" s="224" t="s">
        <v>181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182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f>SUM(J36:J38)</f>
        <v>2641318.9299999997</v>
      </c>
      <c r="K35" s="53">
        <f>SUM(K36:K38)</f>
        <v>2173799</v>
      </c>
    </row>
    <row r="36" spans="1:11" ht="12.75">
      <c r="A36" s="224" t="s">
        <v>79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80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2641318.9299999997</v>
      </c>
      <c r="K37" s="7">
        <v>2173799</v>
      </c>
    </row>
    <row r="38" spans="1:11" ht="12.75">
      <c r="A38" s="224" t="s">
        <v>81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183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53"/>
    </row>
    <row r="40" spans="1:11" ht="12.75">
      <c r="A40" s="213" t="s">
        <v>237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320145439.43700004</v>
      </c>
      <c r="K40" s="53">
        <f>K41+K49+K56+K64</f>
        <v>180003148</v>
      </c>
    </row>
    <row r="41" spans="1:11" ht="12.75">
      <c r="A41" s="224" t="s">
        <v>99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f>SUM(J42:J48)</f>
        <v>1886</v>
      </c>
      <c r="K41" s="53">
        <f>SUM(K42:K48)</f>
        <v>2187949</v>
      </c>
    </row>
    <row r="42" spans="1:11" ht="12.75">
      <c r="A42" s="224" t="s">
        <v>116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1886</v>
      </c>
      <c r="K42" s="7">
        <v>1886</v>
      </c>
    </row>
    <row r="43" spans="1:11" ht="12.75">
      <c r="A43" s="224" t="s">
        <v>117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/>
      <c r="K43" s="7"/>
    </row>
    <row r="44" spans="1:11" ht="12.75">
      <c r="A44" s="224" t="s">
        <v>85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/>
      <c r="K44" s="7"/>
    </row>
    <row r="45" spans="1:11" ht="12.75">
      <c r="A45" s="224" t="s">
        <v>86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/>
      <c r="K45" s="7"/>
    </row>
    <row r="46" spans="1:11" ht="12.75">
      <c r="A46" s="224" t="s">
        <v>87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88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>
        <v>2186063</v>
      </c>
    </row>
    <row r="48" spans="1:11" ht="12.75">
      <c r="A48" s="224" t="s">
        <v>89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100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f>SUM(J50:J55)</f>
        <v>116020979.91700003</v>
      </c>
      <c r="K49" s="53">
        <f>SUM(K50:K55)</f>
        <v>82972085</v>
      </c>
    </row>
    <row r="50" spans="1:12" ht="12.75">
      <c r="A50" s="224" t="s">
        <v>198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68757374.15000002</v>
      </c>
      <c r="K50" s="7">
        <v>50612350</v>
      </c>
      <c r="L50" s="136"/>
    </row>
    <row r="51" spans="1:11" ht="12.75">
      <c r="A51" s="224" t="s">
        <v>199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41221513.56</v>
      </c>
      <c r="K51" s="7">
        <v>30219572</v>
      </c>
    </row>
    <row r="52" spans="1:11" ht="12.75">
      <c r="A52" s="224" t="s">
        <v>200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201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908.2869999999921</v>
      </c>
      <c r="K53" s="7">
        <v>213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2600523.0399999996</v>
      </c>
      <c r="K54" s="7">
        <v>650298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3440660.879999999</v>
      </c>
      <c r="K55" s="53">
        <v>1489652</v>
      </c>
    </row>
    <row r="56" spans="1:11" ht="12.75">
      <c r="A56" s="224" t="s">
        <v>101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f>SUM(J57:J63)</f>
        <v>200226841.27999997</v>
      </c>
      <c r="K56" s="53">
        <f>SUM(K57:K63)</f>
        <v>79952320</v>
      </c>
    </row>
    <row r="57" spans="1:11" ht="12.75">
      <c r="A57" s="224" t="s">
        <v>75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76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195299030.09</v>
      </c>
      <c r="K58" s="7">
        <v>75049935</v>
      </c>
    </row>
    <row r="59" spans="1:11" ht="12.75">
      <c r="A59" s="224" t="s">
        <v>239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82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83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84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700000</v>
      </c>
      <c r="K62" s="7">
        <v>700000</v>
      </c>
    </row>
    <row r="63" spans="1:11" ht="12.75">
      <c r="A63" s="224" t="s">
        <v>45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4227811.189999975</v>
      </c>
      <c r="K63" s="7">
        <v>4202385</v>
      </c>
    </row>
    <row r="64" spans="1:11" ht="12.75">
      <c r="A64" s="224" t="s">
        <v>205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3895732.239999998</v>
      </c>
      <c r="K64" s="7">
        <v>14890794</v>
      </c>
    </row>
    <row r="65" spans="1:11" ht="12.75">
      <c r="A65" s="213" t="s">
        <v>55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/>
      <c r="K65" s="7">
        <v>14489</v>
      </c>
    </row>
    <row r="66" spans="1:12" ht="12.75">
      <c r="A66" s="213" t="s">
        <v>238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J7+J8+J40+J65</f>
        <v>568742968.967</v>
      </c>
      <c r="K66" s="53">
        <f>K7+K8+K40+K65</f>
        <v>457888097</v>
      </c>
      <c r="L66" s="135"/>
    </row>
    <row r="67" spans="1:11" ht="12.75">
      <c r="A67" s="227" t="s">
        <v>90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30" t="s">
        <v>57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0" t="s">
        <v>189</v>
      </c>
      <c r="B69" s="211"/>
      <c r="C69" s="211"/>
      <c r="D69" s="211"/>
      <c r="E69" s="211"/>
      <c r="F69" s="211"/>
      <c r="G69" s="211"/>
      <c r="H69" s="212"/>
      <c r="I69" s="3">
        <v>62</v>
      </c>
      <c r="J69" s="54">
        <f>J70+J71+J72+J78+J79+J82+J85</f>
        <v>296258815.65</v>
      </c>
      <c r="K69" s="54">
        <f>K70+K71+K72+K78+K79+K82+K85</f>
        <v>192507595</v>
      </c>
    </row>
    <row r="70" spans="1:11" ht="12.75">
      <c r="A70" s="224" t="s">
        <v>140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203064600</v>
      </c>
      <c r="K70" s="7">
        <v>203064600</v>
      </c>
    </row>
    <row r="71" spans="1:11" ht="12.75">
      <c r="A71" s="224" t="s">
        <v>141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12257034.9</v>
      </c>
      <c r="K71" s="7">
        <v>12257035</v>
      </c>
    </row>
    <row r="72" spans="1:11" ht="12.75">
      <c r="A72" s="224" t="s">
        <v>142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4" t="s">
        <v>143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/>
      <c r="K73" s="7"/>
    </row>
    <row r="74" spans="1:11" ht="12.75">
      <c r="A74" s="224" t="s">
        <v>144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939860</v>
      </c>
      <c r="K74" s="7">
        <v>939860</v>
      </c>
    </row>
    <row r="75" spans="1:11" ht="12.75">
      <c r="A75" s="224" t="s">
        <v>132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939860</v>
      </c>
      <c r="K75" s="7">
        <v>939860</v>
      </c>
    </row>
    <row r="76" spans="1:11" ht="12.75">
      <c r="A76" s="224" t="s">
        <v>133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134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/>
      <c r="K77" s="7"/>
    </row>
    <row r="78" spans="1:11" ht="12.75">
      <c r="A78" s="224" t="s">
        <v>135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67920485.69</v>
      </c>
      <c r="K78" s="7">
        <v>67369489</v>
      </c>
    </row>
    <row r="79" spans="1:11" ht="12.75">
      <c r="A79" s="224" t="s">
        <v>235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f>J80-J81</f>
        <v>11719568.439999936</v>
      </c>
      <c r="K79" s="53">
        <f>K80-K81</f>
        <v>13688641</v>
      </c>
    </row>
    <row r="80" spans="1:11" ht="12.75">
      <c r="A80" s="233" t="s">
        <v>167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11719568.439999936</v>
      </c>
      <c r="K80" s="7">
        <v>13688641</v>
      </c>
    </row>
    <row r="81" spans="1:11" ht="12.75">
      <c r="A81" s="233" t="s">
        <v>168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4" t="s">
        <v>236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f>J83-J84</f>
        <v>1297126.6200000048</v>
      </c>
      <c r="K82" s="53">
        <f>K83-K84</f>
        <v>-103872170</v>
      </c>
    </row>
    <row r="83" spans="1:11" ht="12.75">
      <c r="A83" s="233" t="s">
        <v>169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1297126.6200000048</v>
      </c>
      <c r="K83" s="7"/>
    </row>
    <row r="84" spans="1:11" ht="12.75">
      <c r="A84" s="233" t="s">
        <v>170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>
        <v>103872170</v>
      </c>
    </row>
    <row r="85" spans="1:11" ht="12.75">
      <c r="A85" s="224" t="s">
        <v>171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19764.12</v>
      </c>
      <c r="K86" s="53">
        <f>SUM(K87:K89)</f>
        <v>17969</v>
      </c>
    </row>
    <row r="87" spans="1:11" ht="12.75">
      <c r="A87" s="224" t="s">
        <v>128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19764.12</v>
      </c>
      <c r="K87" s="7">
        <v>17969</v>
      </c>
    </row>
    <row r="88" spans="1:11" ht="12.75">
      <c r="A88" s="224" t="s">
        <v>129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130</v>
      </c>
      <c r="B89" s="225"/>
      <c r="C89" s="225"/>
      <c r="D89" s="225"/>
      <c r="E89" s="225"/>
      <c r="F89" s="225"/>
      <c r="G89" s="225"/>
      <c r="H89" s="226"/>
      <c r="I89" s="1">
        <v>82</v>
      </c>
      <c r="J89" s="53"/>
      <c r="K89" s="7"/>
    </row>
    <row r="90" spans="1:12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SUM(J91:J99)</f>
        <v>117897069.41</v>
      </c>
      <c r="K90" s="53">
        <f>SUM(K91:K99)</f>
        <v>202616154</v>
      </c>
      <c r="L90" s="136"/>
    </row>
    <row r="91" spans="1:11" ht="12.75">
      <c r="A91" s="224" t="s">
        <v>131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240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2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97699087.77</v>
      </c>
      <c r="K93" s="7">
        <v>182787475</v>
      </c>
      <c r="L93" s="136"/>
    </row>
    <row r="94" spans="1:11" ht="12.75">
      <c r="A94" s="224" t="s">
        <v>241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242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243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93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91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5288606.73</v>
      </c>
      <c r="K98" s="7">
        <v>5040255</v>
      </c>
    </row>
    <row r="99" spans="1:11" ht="12.75">
      <c r="A99" s="224" t="s">
        <v>92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14909374.91</v>
      </c>
      <c r="K99" s="7">
        <v>14788424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SUM(J101:J112)</f>
        <v>149422417.55</v>
      </c>
      <c r="K100" s="53">
        <f>SUM(K101:K112)</f>
        <v>56332156</v>
      </c>
    </row>
    <row r="101" spans="1:12" ht="12.75">
      <c r="A101" s="224" t="s">
        <v>131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39505862.480000004</v>
      </c>
      <c r="K101" s="7">
        <v>10189488</v>
      </c>
      <c r="L101" s="136"/>
    </row>
    <row r="102" spans="1:11" ht="12.75">
      <c r="A102" s="224" t="s">
        <v>240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58304733.379999995</v>
      </c>
      <c r="K103" s="7">
        <v>21301960</v>
      </c>
    </row>
    <row r="104" spans="1:11" ht="12.75">
      <c r="A104" s="224" t="s">
        <v>241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6574677.539999999</v>
      </c>
      <c r="K104" s="7">
        <v>234153</v>
      </c>
    </row>
    <row r="105" spans="1:11" ht="12.75">
      <c r="A105" s="224" t="s">
        <v>242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44333826.480000004</v>
      </c>
      <c r="K105" s="7">
        <v>22970619</v>
      </c>
    </row>
    <row r="106" spans="1:11" ht="12.75">
      <c r="A106" s="224" t="s">
        <v>243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</row>
    <row r="107" spans="1:11" ht="12.75">
      <c r="A107" s="224" t="s">
        <v>93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284946.59000000166</v>
      </c>
      <c r="K108" s="7">
        <v>251168</v>
      </c>
    </row>
    <row r="109" spans="1:11" ht="12.75">
      <c r="A109" s="224" t="s">
        <v>95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388471.0799999997</v>
      </c>
      <c r="K109" s="7">
        <v>1351736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/>
      <c r="K110" s="7"/>
    </row>
    <row r="111" spans="1:11" ht="12.75">
      <c r="A111" s="224" t="s">
        <v>96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29900</v>
      </c>
      <c r="K112" s="7">
        <v>33032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5144901.79</v>
      </c>
      <c r="K113" s="7">
        <v>6414223</v>
      </c>
    </row>
    <row r="114" spans="1:11" ht="12.75">
      <c r="A114" s="224" t="s">
        <v>336</v>
      </c>
      <c r="B114" s="225"/>
      <c r="C114" s="225"/>
      <c r="D114" s="225"/>
      <c r="E114" s="225"/>
      <c r="F114" s="225"/>
      <c r="G114" s="225"/>
      <c r="H114" s="226"/>
      <c r="I114" s="137">
        <v>107</v>
      </c>
      <c r="J114" s="53">
        <f>J69+J86+J90+J100+J113</f>
        <v>568742968.52</v>
      </c>
      <c r="K114" s="53">
        <f>K69+K86+K90+K100+K113</f>
        <v>457888097</v>
      </c>
    </row>
    <row r="115" spans="1:11" ht="12.75">
      <c r="A115" s="238" t="s">
        <v>56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30" t="s">
        <v>306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0" t="s">
        <v>184</v>
      </c>
      <c r="B117" s="211"/>
      <c r="C117" s="211"/>
      <c r="D117" s="211"/>
      <c r="E117" s="211"/>
      <c r="F117" s="211"/>
      <c r="G117" s="211"/>
      <c r="H117" s="211"/>
      <c r="I117" s="244"/>
      <c r="J117" s="244"/>
      <c r="K117" s="245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9" t="s">
        <v>307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138" customWidth="1"/>
    <col min="15" max="15" width="11.7109375" style="52" bestFit="1" customWidth="1"/>
    <col min="16" max="16384" width="9.140625" style="52" customWidth="1"/>
  </cols>
  <sheetData>
    <row r="1" spans="1:13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1" t="s">
        <v>335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2" t="s">
        <v>58</v>
      </c>
      <c r="B4" s="252"/>
      <c r="C4" s="252"/>
      <c r="D4" s="252"/>
      <c r="E4" s="252"/>
      <c r="F4" s="252"/>
      <c r="G4" s="252"/>
      <c r="H4" s="252"/>
      <c r="I4" s="58" t="s">
        <v>276</v>
      </c>
      <c r="J4" s="253" t="s">
        <v>314</v>
      </c>
      <c r="K4" s="253"/>
      <c r="L4" s="253" t="s">
        <v>315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0" t="s">
        <v>25</v>
      </c>
      <c r="B7" s="211"/>
      <c r="C7" s="211"/>
      <c r="D7" s="211"/>
      <c r="E7" s="211"/>
      <c r="F7" s="211"/>
      <c r="G7" s="211"/>
      <c r="H7" s="212"/>
      <c r="I7" s="3">
        <v>111</v>
      </c>
      <c r="J7" s="54">
        <f>SUM(J8:J9)</f>
        <v>151747871.56</v>
      </c>
      <c r="K7" s="54">
        <f>SUM(K8:K9)</f>
        <v>35584514.56</v>
      </c>
      <c r="L7" s="54">
        <f>SUM(L8:L9)</f>
        <v>174990719</v>
      </c>
      <c r="M7" s="54">
        <f>SUM(M8:M9)</f>
        <v>81832006</v>
      </c>
    </row>
    <row r="8" spans="1:15" ht="12.75">
      <c r="A8" s="254" t="s">
        <v>151</v>
      </c>
      <c r="B8" s="255"/>
      <c r="C8" s="255"/>
      <c r="D8" s="255"/>
      <c r="E8" s="255"/>
      <c r="F8" s="255"/>
      <c r="G8" s="255"/>
      <c r="H8" s="256"/>
      <c r="I8" s="1">
        <v>112</v>
      </c>
      <c r="J8" s="7">
        <v>137612555.59</v>
      </c>
      <c r="K8" s="7">
        <v>30504343.590000004</v>
      </c>
      <c r="L8" s="7">
        <v>91426697</v>
      </c>
      <c r="M8" s="7">
        <v>7312446</v>
      </c>
      <c r="O8" s="136"/>
    </row>
    <row r="9" spans="1:15" ht="12.75">
      <c r="A9" s="254" t="s">
        <v>102</v>
      </c>
      <c r="B9" s="255"/>
      <c r="C9" s="255"/>
      <c r="D9" s="255"/>
      <c r="E9" s="255"/>
      <c r="F9" s="255"/>
      <c r="G9" s="255"/>
      <c r="H9" s="256"/>
      <c r="I9" s="1">
        <v>113</v>
      </c>
      <c r="J9" s="7">
        <v>14135315.970000003</v>
      </c>
      <c r="K9" s="7">
        <v>5080170.9700000025</v>
      </c>
      <c r="L9" s="7">
        <v>83564022</v>
      </c>
      <c r="M9" s="7">
        <v>74519560</v>
      </c>
      <c r="O9" s="136"/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156572578.46999997</v>
      </c>
      <c r="K10" s="53">
        <f>K11+K12+K16+K20+K21+K22+K25+K26</f>
        <v>36502336.150000006</v>
      </c>
      <c r="L10" s="53">
        <f>L11+L12+L16+L20+L21+L22+L25+L26</f>
        <v>282584318</v>
      </c>
      <c r="M10" s="53">
        <f>M11+M12+M16+M20+M21+M22+M25+M26</f>
        <v>198744613</v>
      </c>
    </row>
    <row r="11" spans="1:13" ht="12.75">
      <c r="A11" s="213" t="s">
        <v>103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124883957.79</v>
      </c>
      <c r="K12" s="53">
        <f>SUM(K13:K15)</f>
        <v>24625739.79</v>
      </c>
      <c r="L12" s="53">
        <f>SUM(L13:L15)</f>
        <v>74647970</v>
      </c>
      <c r="M12" s="53">
        <f>SUM(M13:M15)</f>
        <v>6591276</v>
      </c>
    </row>
    <row r="13" spans="1:13" ht="12.75">
      <c r="A13" s="224" t="s">
        <v>145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4245980.699999999</v>
      </c>
      <c r="K13" s="7">
        <v>3403575.6999999993</v>
      </c>
      <c r="L13" s="7">
        <v>10487467</v>
      </c>
      <c r="M13" s="7">
        <v>422844</v>
      </c>
    </row>
    <row r="14" spans="1:13" ht="12.75">
      <c r="A14" s="224" t="s">
        <v>146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116175380.67</v>
      </c>
      <c r="K14" s="7">
        <v>19818539.67</v>
      </c>
      <c r="L14" s="7">
        <v>61517419</v>
      </c>
      <c r="M14" s="7">
        <v>5399057</v>
      </c>
    </row>
    <row r="15" spans="1:13" ht="12.75">
      <c r="A15" s="224" t="s">
        <v>60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4462596.42</v>
      </c>
      <c r="K15" s="7">
        <v>1403624.42</v>
      </c>
      <c r="L15" s="7">
        <v>2643084</v>
      </c>
      <c r="M15" s="7">
        <v>769375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5759378.93</v>
      </c>
      <c r="K16" s="53">
        <f>SUM(K17:K19)</f>
        <v>1431306.9299999997</v>
      </c>
      <c r="L16" s="53">
        <f>SUM(L17:L19)</f>
        <v>5718273</v>
      </c>
      <c r="M16" s="53">
        <f>SUM(M17:M19)</f>
        <v>1163843</v>
      </c>
    </row>
    <row r="17" spans="1:13" ht="12.75">
      <c r="A17" s="224" t="s">
        <v>61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3171376.2015</v>
      </c>
      <c r="K17" s="7">
        <v>788260.2015</v>
      </c>
      <c r="L17" s="7">
        <v>3166220</v>
      </c>
      <c r="M17" s="7">
        <v>642770</v>
      </c>
    </row>
    <row r="18" spans="1:13" ht="12.75">
      <c r="A18" s="224" t="s">
        <v>62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1707664.1084999996</v>
      </c>
      <c r="K18" s="7">
        <v>424448.1084999996</v>
      </c>
      <c r="L18" s="7">
        <v>1704888</v>
      </c>
      <c r="M18" s="7">
        <v>346107</v>
      </c>
    </row>
    <row r="19" spans="1:13" ht="12.75">
      <c r="A19" s="224" t="s">
        <v>63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880338.62</v>
      </c>
      <c r="K19" s="7">
        <v>218598.62</v>
      </c>
      <c r="L19" s="7">
        <v>847165</v>
      </c>
      <c r="M19" s="7">
        <v>174966</v>
      </c>
    </row>
    <row r="20" spans="1:13" ht="12.75">
      <c r="A20" s="213" t="s">
        <v>104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9889466.84</v>
      </c>
      <c r="K20" s="7">
        <v>2428280.84</v>
      </c>
      <c r="L20" s="7">
        <v>10013859</v>
      </c>
      <c r="M20" s="7">
        <v>2502870</v>
      </c>
    </row>
    <row r="21" spans="1:13" ht="12.75">
      <c r="A21" s="213" t="s">
        <v>105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15474330.39</v>
      </c>
      <c r="K21" s="7">
        <v>7471667.390000001</v>
      </c>
      <c r="L21" s="7">
        <v>4192720</v>
      </c>
      <c r="M21" s="7">
        <v>726553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538640.32</v>
      </c>
      <c r="K22" s="53">
        <f>SUM(K23:K24)</f>
        <v>538640</v>
      </c>
      <c r="L22" s="53">
        <f>SUM(L23:L24)</f>
        <v>187650640</v>
      </c>
      <c r="M22" s="53">
        <f>SUM(M23:M24)</f>
        <v>187650640</v>
      </c>
    </row>
    <row r="23" spans="1:13" ht="12.75">
      <c r="A23" s="224" t="s">
        <v>136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137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538640.32</v>
      </c>
      <c r="K24" s="7">
        <v>538640</v>
      </c>
      <c r="L24" s="7">
        <v>187650640</v>
      </c>
      <c r="M24" s="7">
        <v>187650640</v>
      </c>
    </row>
    <row r="25" spans="1:13" ht="12.75">
      <c r="A25" s="213" t="s">
        <v>106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>
        <v>97798</v>
      </c>
      <c r="M25" s="7">
        <v>97798</v>
      </c>
    </row>
    <row r="26" spans="1:13" ht="12.75">
      <c r="A26" s="213" t="s">
        <v>49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26804.2</v>
      </c>
      <c r="K26" s="7">
        <v>6701.200000000001</v>
      </c>
      <c r="L26" s="7">
        <v>263058</v>
      </c>
      <c r="M26" s="7">
        <v>11633</v>
      </c>
    </row>
    <row r="27" spans="1:13" ht="12.75">
      <c r="A27" s="213" t="s">
        <v>211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15592672.359999998</v>
      </c>
      <c r="K27" s="53">
        <f>SUM(K28:K32)</f>
        <v>3472349.359999998</v>
      </c>
      <c r="L27" s="53">
        <f>SUM(L28:L32)</f>
        <v>11582786</v>
      </c>
      <c r="M27" s="53">
        <f>SUM(M28:M32)</f>
        <v>1746034</v>
      </c>
    </row>
    <row r="28" spans="1:13" ht="12.75">
      <c r="A28" s="213" t="s">
        <v>329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11790154.079999998</v>
      </c>
      <c r="K28" s="7">
        <v>3333702.079999998</v>
      </c>
      <c r="L28" s="7">
        <v>8693737</v>
      </c>
      <c r="M28" s="7">
        <v>1459017</v>
      </c>
    </row>
    <row r="29" spans="1:13" ht="12.75">
      <c r="A29" s="213" t="s">
        <v>330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3802518.28</v>
      </c>
      <c r="K29" s="7">
        <v>138647.2799999998</v>
      </c>
      <c r="L29" s="7">
        <v>2889049</v>
      </c>
      <c r="M29" s="7">
        <v>287017</v>
      </c>
    </row>
    <row r="30" spans="1:13" ht="12.75">
      <c r="A30" s="213" t="s">
        <v>138</v>
      </c>
      <c r="B30" s="214"/>
      <c r="C30" s="214"/>
      <c r="D30" s="214"/>
      <c r="E30" s="214"/>
      <c r="F30" s="214"/>
      <c r="G30" s="214"/>
      <c r="H30" s="215"/>
      <c r="I30" s="1">
        <v>134</v>
      </c>
      <c r="J30" s="53"/>
      <c r="K30" s="7"/>
      <c r="L30" s="53"/>
      <c r="M30" s="7"/>
    </row>
    <row r="31" spans="1:13" ht="12.75">
      <c r="A31" s="213" t="s">
        <v>221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139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212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9470838.83</v>
      </c>
      <c r="K33" s="53">
        <f>SUM(K34:K37)</f>
        <v>1725690.83</v>
      </c>
      <c r="L33" s="53">
        <f>SUM(L34:L37)</f>
        <v>7861357</v>
      </c>
      <c r="M33" s="53">
        <f>SUM(M34:M37)</f>
        <v>3288224</v>
      </c>
    </row>
    <row r="34" spans="1:13" ht="12.75">
      <c r="A34" s="213" t="s">
        <v>65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>
        <v>172402</v>
      </c>
      <c r="M34" s="7">
        <v>72255</v>
      </c>
    </row>
    <row r="35" spans="1:13" ht="12.75">
      <c r="A35" s="213" t="s">
        <v>64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9470838.83</v>
      </c>
      <c r="K35" s="7">
        <v>1725690.83</v>
      </c>
      <c r="L35" s="7">
        <v>7688955</v>
      </c>
      <c r="M35" s="7">
        <v>3215969</v>
      </c>
    </row>
    <row r="36" spans="1:13" ht="12.75">
      <c r="A36" s="213" t="s">
        <v>222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66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193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194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223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224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213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167340543.92</v>
      </c>
      <c r="K42" s="53">
        <f>K7+K27+K38+K40</f>
        <v>39056863.92</v>
      </c>
      <c r="L42" s="53">
        <f>L7+L27+L38+L40</f>
        <v>186573505</v>
      </c>
      <c r="M42" s="53">
        <f>M7+M27+M38+M40</f>
        <v>83578040</v>
      </c>
    </row>
    <row r="43" spans="1:13" ht="12.75">
      <c r="A43" s="213" t="s">
        <v>214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166043417.29999998</v>
      </c>
      <c r="K43" s="53">
        <f>K10+K33+K39+K41</f>
        <v>38228026.980000004</v>
      </c>
      <c r="L43" s="53">
        <f>L10+L33+L39+L41</f>
        <v>290445675</v>
      </c>
      <c r="M43" s="53">
        <f>M10+M33+M39+M41</f>
        <v>202032837</v>
      </c>
    </row>
    <row r="44" spans="1:13" ht="12.75">
      <c r="A44" s="213" t="s">
        <v>233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1297126.6200000048</v>
      </c>
      <c r="K44" s="53">
        <f>K42-K43</f>
        <v>828836.9399999976</v>
      </c>
      <c r="L44" s="53">
        <f>L42-L43</f>
        <v>-103872170</v>
      </c>
      <c r="M44" s="53">
        <f>M42-M43</f>
        <v>-118454797</v>
      </c>
    </row>
    <row r="45" spans="1:13" ht="12.75">
      <c r="A45" s="233" t="s">
        <v>216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1297126.6200000048</v>
      </c>
      <c r="K45" s="53">
        <f>IF(K42&gt;K43,K42-K43,0)</f>
        <v>828836.9399999976</v>
      </c>
      <c r="L45" s="53">
        <f>IF(L42&gt;L43,L42-L43,0)</f>
        <v>0</v>
      </c>
      <c r="M45" s="53">
        <f>IF(M42&gt;M43,M42-M43,0)</f>
        <v>0</v>
      </c>
    </row>
    <row r="46" spans="1:13" ht="12.75">
      <c r="A46" s="233" t="s">
        <v>217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103872170</v>
      </c>
      <c r="M46" s="53">
        <f>IF(M43&gt;M42,M43-M42,0)</f>
        <v>118454797</v>
      </c>
    </row>
    <row r="47" spans="1:13" ht="12.75">
      <c r="A47" s="213" t="s">
        <v>215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5" ht="12.75">
      <c r="A48" s="213" t="s">
        <v>234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1297126.6200000048</v>
      </c>
      <c r="K48" s="53">
        <f>K44-K47</f>
        <v>828836.9399999976</v>
      </c>
      <c r="L48" s="53">
        <f>L44-L47</f>
        <v>-103872170</v>
      </c>
      <c r="M48" s="53">
        <f>M44-M47</f>
        <v>-118454797</v>
      </c>
      <c r="O48" s="136"/>
    </row>
    <row r="49" spans="1:13" ht="12.75">
      <c r="A49" s="233" t="s">
        <v>190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1297126.6200000048</v>
      </c>
      <c r="K49" s="53">
        <f>IF(K48&gt;0,K48,0)</f>
        <v>828836.9399999976</v>
      </c>
      <c r="L49" s="53">
        <f>IF(L48&gt;0,L48,0)</f>
        <v>0</v>
      </c>
      <c r="M49" s="53">
        <f>IF(M48&gt;0,M48,0)</f>
        <v>0</v>
      </c>
    </row>
    <row r="50" spans="1:13" ht="12.75">
      <c r="A50" s="260" t="s">
        <v>218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103872170</v>
      </c>
      <c r="M50" s="61">
        <f>IF(M48&lt;0,-M48,0)</f>
        <v>118454797</v>
      </c>
    </row>
    <row r="51" spans="1:13" ht="12.75" customHeight="1">
      <c r="A51" s="230" t="s">
        <v>308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0" t="s">
        <v>185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2"/>
    </row>
    <row r="53" spans="1:13" ht="12.75">
      <c r="A53" s="257" t="s">
        <v>231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232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30" t="s">
        <v>187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0" t="s">
        <v>202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f>+J48</f>
        <v>1297126.6200000048</v>
      </c>
      <c r="K56" s="6">
        <f>+K48</f>
        <v>828836.9399999976</v>
      </c>
      <c r="L56" s="6">
        <f>+L48</f>
        <v>-103872170</v>
      </c>
      <c r="M56" s="6">
        <f>+M48</f>
        <v>-118454797</v>
      </c>
    </row>
    <row r="57" spans="1:13" ht="12.75">
      <c r="A57" s="213" t="s">
        <v>219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225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226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44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227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228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229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230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220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191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192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1297126.6200000048</v>
      </c>
      <c r="K67" s="61">
        <f>K56+K66</f>
        <v>828836.9399999976</v>
      </c>
      <c r="L67" s="61">
        <f>L56+L66</f>
        <v>-103872170</v>
      </c>
      <c r="M67" s="61">
        <f>M56+M66</f>
        <v>-118454797</v>
      </c>
    </row>
    <row r="68" spans="1:13" ht="12.75" customHeight="1">
      <c r="A68" s="267" t="s">
        <v>309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186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231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64" t="s">
        <v>232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J16:K16 L16:M16 J22:K22 L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K40" sqref="K40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11.140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4" t="s">
        <v>162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1.7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280</v>
      </c>
      <c r="K5" s="69" t="s">
        <v>281</v>
      </c>
    </row>
    <row r="6" spans="1:11" ht="12.75">
      <c r="A6" s="230" t="s">
        <v>154</v>
      </c>
      <c r="B6" s="241"/>
      <c r="C6" s="241"/>
      <c r="D6" s="241"/>
      <c r="E6" s="241"/>
      <c r="F6" s="241"/>
      <c r="G6" s="241"/>
      <c r="H6" s="241"/>
      <c r="I6" s="278"/>
      <c r="J6" s="278"/>
      <c r="K6" s="279"/>
    </row>
    <row r="7" spans="1:11" ht="12.75">
      <c r="A7" s="224" t="s">
        <v>39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1297126.6200000048</v>
      </c>
      <c r="K7" s="6">
        <v>-103872170</v>
      </c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9889466.84</v>
      </c>
      <c r="K8" s="7">
        <v>10013859</v>
      </c>
    </row>
    <row r="9" spans="1:11" ht="12.75">
      <c r="A9" s="224" t="s">
        <v>41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3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1">
        <v>4</v>
      </c>
      <c r="J10" s="5">
        <v>23013956</v>
      </c>
      <c r="K10" s="7">
        <v>33036259</v>
      </c>
      <c r="L10" s="136"/>
      <c r="M10" s="136"/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2" ht="12.75">
      <c r="A12" s="224" t="s">
        <v>50</v>
      </c>
      <c r="B12" s="225"/>
      <c r="C12" s="225"/>
      <c r="D12" s="225"/>
      <c r="E12" s="225"/>
      <c r="F12" s="225"/>
      <c r="G12" s="225"/>
      <c r="H12" s="225"/>
      <c r="I12" s="1">
        <v>6</v>
      </c>
      <c r="J12" s="5">
        <v>666840</v>
      </c>
      <c r="K12" s="7">
        <v>391829</v>
      </c>
      <c r="L12" s="136"/>
    </row>
    <row r="13" spans="1:11" ht="12.75">
      <c r="A13" s="213" t="s">
        <v>155</v>
      </c>
      <c r="B13" s="214"/>
      <c r="C13" s="214"/>
      <c r="D13" s="214"/>
      <c r="E13" s="214"/>
      <c r="F13" s="214"/>
      <c r="G13" s="214"/>
      <c r="H13" s="214"/>
      <c r="I13" s="1">
        <v>7</v>
      </c>
      <c r="J13" s="64">
        <f>SUM(J7:J12)</f>
        <v>34867389.46000001</v>
      </c>
      <c r="K13" s="53">
        <f>SUM(K7:K12)</f>
        <v>-60430223</v>
      </c>
    </row>
    <row r="14" spans="1:13" ht="12.75">
      <c r="A14" s="224" t="s">
        <v>51</v>
      </c>
      <c r="B14" s="225"/>
      <c r="C14" s="225"/>
      <c r="D14" s="225"/>
      <c r="E14" s="225"/>
      <c r="F14" s="225"/>
      <c r="G14" s="225"/>
      <c r="H14" s="225"/>
      <c r="I14" s="1">
        <v>8</v>
      </c>
      <c r="J14" s="5">
        <v>29356985</v>
      </c>
      <c r="K14" s="7">
        <v>101232907</v>
      </c>
      <c r="L14" s="136"/>
      <c r="M14" s="136"/>
    </row>
    <row r="15" spans="1:11" ht="12.75">
      <c r="A15" s="224" t="s">
        <v>52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13" t="s">
        <v>156</v>
      </c>
      <c r="B18" s="214"/>
      <c r="C18" s="214"/>
      <c r="D18" s="214"/>
      <c r="E18" s="214"/>
      <c r="F18" s="214"/>
      <c r="G18" s="214"/>
      <c r="H18" s="214"/>
      <c r="I18" s="1">
        <v>12</v>
      </c>
      <c r="J18" s="64">
        <f>SUM(J14:J17)</f>
        <v>29356985</v>
      </c>
      <c r="K18" s="64">
        <f>SUM(K14:K17)</f>
        <v>101232907</v>
      </c>
    </row>
    <row r="19" spans="1:11" ht="12.75">
      <c r="A19" s="213" t="s">
        <v>35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IF(J13&gt;J18,J13-J18,0)</f>
        <v>5510404.460000008</v>
      </c>
      <c r="K19" s="53">
        <f>IF(K13&gt;K18,K13-K18,0)</f>
        <v>0</v>
      </c>
    </row>
    <row r="20" spans="1:11" ht="12.75">
      <c r="A20" s="213" t="s">
        <v>36</v>
      </c>
      <c r="B20" s="214"/>
      <c r="C20" s="214"/>
      <c r="D20" s="214"/>
      <c r="E20" s="214"/>
      <c r="F20" s="214"/>
      <c r="G20" s="214"/>
      <c r="H20" s="214"/>
      <c r="I20" s="1">
        <v>14</v>
      </c>
      <c r="J20" s="64">
        <f>IF(J18&gt;J13,J18-J13,0)</f>
        <v>0</v>
      </c>
      <c r="K20" s="61">
        <f>IF(K18&gt;K13,K18-K13,0)</f>
        <v>161663130</v>
      </c>
    </row>
    <row r="21" spans="1:11" ht="12.75">
      <c r="A21" s="230" t="s">
        <v>157</v>
      </c>
      <c r="B21" s="241"/>
      <c r="C21" s="241"/>
      <c r="D21" s="241"/>
      <c r="E21" s="241"/>
      <c r="F21" s="241"/>
      <c r="G21" s="241"/>
      <c r="H21" s="241"/>
      <c r="I21" s="278"/>
      <c r="J21" s="278"/>
      <c r="K21" s="279"/>
    </row>
    <row r="22" spans="1:11" ht="12.75">
      <c r="A22" s="224" t="s">
        <v>176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>
        <v>1080912</v>
      </c>
      <c r="K22" s="6"/>
    </row>
    <row r="23" spans="1:11" ht="12.75">
      <c r="A23" s="224" t="s">
        <v>177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>
        <v>51130920</v>
      </c>
      <c r="K23" s="7"/>
    </row>
    <row r="24" spans="1:11" ht="12.75">
      <c r="A24" s="224" t="s">
        <v>178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179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180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64">
        <f>SUM(J22:J26)</f>
        <v>52211832</v>
      </c>
      <c r="K27" s="53">
        <f>SUM(K22:K26)</f>
        <v>0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5">
        <v>78598</v>
      </c>
      <c r="K28" s="7">
        <v>193514</v>
      </c>
    </row>
    <row r="29" spans="1:11" ht="12.75">
      <c r="A29" s="224" t="s">
        <v>115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>
        <v>4227811</v>
      </c>
      <c r="K30" s="7">
        <v>4202385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4">
        <f>SUM(J28:J30)</f>
        <v>4306409</v>
      </c>
      <c r="K31" s="53">
        <f>SUM(K28:K30)</f>
        <v>4395899</v>
      </c>
    </row>
    <row r="32" spans="1:11" ht="12.75">
      <c r="A32" s="213" t="s">
        <v>37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IF(J27&gt;J31,J27-J31,0)</f>
        <v>47905423</v>
      </c>
      <c r="K32" s="53">
        <f>IF(K27&gt;K31,K27-K31,0)</f>
        <v>0</v>
      </c>
    </row>
    <row r="33" spans="1:11" ht="12.75">
      <c r="A33" s="213" t="s">
        <v>38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IF(J31&gt;J27,J31-J27,0)</f>
        <v>0</v>
      </c>
      <c r="K33" s="61">
        <f>IF(K31&gt;K27,K31-K27,0)</f>
        <v>4395899</v>
      </c>
    </row>
    <row r="34" spans="1:11" ht="12.75">
      <c r="A34" s="230" t="s">
        <v>158</v>
      </c>
      <c r="B34" s="241"/>
      <c r="C34" s="241"/>
      <c r="D34" s="241"/>
      <c r="E34" s="241"/>
      <c r="F34" s="241"/>
      <c r="G34" s="241"/>
      <c r="H34" s="241"/>
      <c r="I34" s="278"/>
      <c r="J34" s="278"/>
      <c r="K34" s="279"/>
    </row>
    <row r="35" spans="1:11" ht="12.75">
      <c r="A35" s="224" t="s">
        <v>172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6"/>
    </row>
    <row r="36" spans="1:11" ht="12.75">
      <c r="A36" s="224" t="s">
        <v>28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>
        <v>99696972</v>
      </c>
      <c r="K36" s="7">
        <v>385800415</v>
      </c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13" t="s">
        <v>67</v>
      </c>
      <c r="B38" s="214"/>
      <c r="C38" s="214"/>
      <c r="D38" s="214"/>
      <c r="E38" s="214"/>
      <c r="F38" s="214"/>
      <c r="G38" s="214"/>
      <c r="H38" s="214"/>
      <c r="I38" s="1">
        <v>30</v>
      </c>
      <c r="J38" s="64">
        <f>SUM(J35:J37)</f>
        <v>99696972</v>
      </c>
      <c r="K38" s="53">
        <f>SUM(K35:K37)</f>
        <v>385800415</v>
      </c>
    </row>
    <row r="39" spans="1:11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1">
        <v>31</v>
      </c>
      <c r="J39" s="5">
        <v>159622635</v>
      </c>
      <c r="K39" s="7">
        <v>198836825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>
        <v>9909499</v>
      </c>
    </row>
    <row r="44" spans="1:11" ht="12.75">
      <c r="A44" s="213" t="s">
        <v>68</v>
      </c>
      <c r="B44" s="214"/>
      <c r="C44" s="214"/>
      <c r="D44" s="214"/>
      <c r="E44" s="214"/>
      <c r="F44" s="214"/>
      <c r="G44" s="214"/>
      <c r="H44" s="214"/>
      <c r="I44" s="1">
        <v>36</v>
      </c>
      <c r="J44" s="64">
        <f>SUM(J39:J43)</f>
        <v>159622635</v>
      </c>
      <c r="K44" s="53">
        <f>SUM(K39:K43)</f>
        <v>208746324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IF(J38&gt;J44,J38-J44,0)</f>
        <v>0</v>
      </c>
      <c r="K45" s="53">
        <f>IF(K38&gt;K44,K38-K44,0)</f>
        <v>177054091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IF(J44&gt;J38,J44-J38,0)</f>
        <v>59925663</v>
      </c>
      <c r="K46" s="53">
        <f>IF(K44&gt;K38,K44-K38,0)</f>
        <v>0</v>
      </c>
    </row>
    <row r="47" spans="1:11" ht="12.75">
      <c r="A47" s="224" t="s">
        <v>69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10995062</v>
      </c>
    </row>
    <row r="48" spans="1:11" ht="12.75">
      <c r="A48" s="224" t="s">
        <v>70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IF(J20-J19+J33-J32+J46-J45&gt;0,J20-J19+J33-J32+J46-J45,0)</f>
        <v>6509835.539999992</v>
      </c>
      <c r="K48" s="53">
        <f>IF(K20-K19+K33-K32+K46-K45&gt;0,K20-K19+K33-K32+K46-K45,0)</f>
        <v>0</v>
      </c>
    </row>
    <row r="49" spans="1:11" ht="12.75">
      <c r="A49" s="224" t="s">
        <v>159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10405568</v>
      </c>
      <c r="K49" s="7">
        <v>3895732.4600000083</v>
      </c>
    </row>
    <row r="50" spans="1:11" ht="12.75">
      <c r="A50" s="224" t="s">
        <v>173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>
        <v>10995061.539999992</v>
      </c>
    </row>
    <row r="51" spans="1:11" ht="12.75">
      <c r="A51" s="224" t="s">
        <v>174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>
        <v>6509835.539999992</v>
      </c>
      <c r="K51" s="7"/>
    </row>
    <row r="52" spans="1:13" ht="12.75">
      <c r="A52" s="246" t="s">
        <v>175</v>
      </c>
      <c r="B52" s="247"/>
      <c r="C52" s="247"/>
      <c r="D52" s="247"/>
      <c r="E52" s="247"/>
      <c r="F52" s="247"/>
      <c r="G52" s="247"/>
      <c r="H52" s="247"/>
      <c r="I52" s="4">
        <v>44</v>
      </c>
      <c r="J52" s="61">
        <f>J49+J50-J51</f>
        <v>3895732.4600000083</v>
      </c>
      <c r="K52" s="61">
        <f>K49+K50-K51</f>
        <v>14890794</v>
      </c>
      <c r="M52" s="13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1.75">
      <c r="A4" s="276" t="s">
        <v>58</v>
      </c>
      <c r="B4" s="276"/>
      <c r="C4" s="276"/>
      <c r="D4" s="276"/>
      <c r="E4" s="276"/>
      <c r="F4" s="276"/>
      <c r="G4" s="276"/>
      <c r="H4" s="276"/>
      <c r="I4" s="66" t="s">
        <v>276</v>
      </c>
      <c r="J4" s="67" t="s">
        <v>314</v>
      </c>
      <c r="K4" s="67" t="s">
        <v>315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280</v>
      </c>
      <c r="K5" s="73" t="s">
        <v>281</v>
      </c>
    </row>
    <row r="6" spans="1:11" ht="12.75">
      <c r="A6" s="230" t="s">
        <v>154</v>
      </c>
      <c r="B6" s="241"/>
      <c r="C6" s="241"/>
      <c r="D6" s="241"/>
      <c r="E6" s="241"/>
      <c r="F6" s="241"/>
      <c r="G6" s="241"/>
      <c r="H6" s="241"/>
      <c r="I6" s="278"/>
      <c r="J6" s="278"/>
      <c r="K6" s="279"/>
    </row>
    <row r="7" spans="1:11" ht="12.75">
      <c r="A7" s="224" t="s">
        <v>197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118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119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120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121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13" t="s">
        <v>196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4" t="s">
        <v>122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127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13" t="s">
        <v>46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107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108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0" t="s">
        <v>157</v>
      </c>
      <c r="B22" s="241"/>
      <c r="C22" s="241"/>
      <c r="D22" s="241"/>
      <c r="E22" s="241"/>
      <c r="F22" s="241"/>
      <c r="G22" s="241"/>
      <c r="H22" s="241"/>
      <c r="I22" s="278"/>
      <c r="J22" s="278"/>
      <c r="K22" s="279"/>
    </row>
    <row r="23" spans="1:11" ht="12.75">
      <c r="A23" s="224" t="s">
        <v>163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164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316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317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165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13" t="s">
        <v>113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13" t="s">
        <v>47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109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110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0" t="s">
        <v>158</v>
      </c>
      <c r="B35" s="241"/>
      <c r="C35" s="241"/>
      <c r="D35" s="241"/>
      <c r="E35" s="241"/>
      <c r="F35" s="241"/>
      <c r="G35" s="241"/>
      <c r="H35" s="241"/>
      <c r="I35" s="278">
        <v>0</v>
      </c>
      <c r="J35" s="278"/>
      <c r="K35" s="279"/>
    </row>
    <row r="36" spans="1:11" ht="12.75">
      <c r="A36" s="224" t="s">
        <v>172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28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13" t="s">
        <v>48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4" t="s">
        <v>30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13" t="s">
        <v>147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160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148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159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173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174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7" t="s">
        <v>175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3" t="s">
        <v>278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">
      <c r="A2" s="42"/>
      <c r="B2" s="74"/>
      <c r="C2" s="303" t="s">
        <v>279</v>
      </c>
      <c r="D2" s="303"/>
      <c r="E2" s="77">
        <v>43101</v>
      </c>
      <c r="F2" s="43" t="s">
        <v>247</v>
      </c>
      <c r="G2" s="304">
        <v>43465</v>
      </c>
      <c r="H2" s="305"/>
      <c r="I2" s="74"/>
      <c r="J2" s="74"/>
      <c r="K2" s="74"/>
      <c r="L2" s="78"/>
    </row>
    <row r="3" spans="1:12" ht="12.75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78"/>
    </row>
    <row r="4" spans="1:11" ht="21.75">
      <c r="A4" s="306" t="s">
        <v>58</v>
      </c>
      <c r="B4" s="306"/>
      <c r="C4" s="306"/>
      <c r="D4" s="306"/>
      <c r="E4" s="306"/>
      <c r="F4" s="306"/>
      <c r="G4" s="306"/>
      <c r="H4" s="306"/>
      <c r="I4" s="81" t="s">
        <v>302</v>
      </c>
      <c r="J4" s="82" t="s">
        <v>149</v>
      </c>
      <c r="K4" s="82" t="s">
        <v>150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84">
        <v>2</v>
      </c>
      <c r="J5" s="83" t="s">
        <v>280</v>
      </c>
      <c r="K5" s="83" t="s">
        <v>281</v>
      </c>
    </row>
    <row r="6" spans="1:11" ht="12.75">
      <c r="A6" s="295" t="s">
        <v>282</v>
      </c>
      <c r="B6" s="296"/>
      <c r="C6" s="296"/>
      <c r="D6" s="296"/>
      <c r="E6" s="296"/>
      <c r="F6" s="296"/>
      <c r="G6" s="296"/>
      <c r="H6" s="296"/>
      <c r="I6" s="44">
        <v>1</v>
      </c>
      <c r="J6" s="45">
        <v>203064600</v>
      </c>
      <c r="K6" s="45">
        <v>203064600</v>
      </c>
    </row>
    <row r="7" spans="1:11" ht="12.75">
      <c r="A7" s="295" t="s">
        <v>283</v>
      </c>
      <c r="B7" s="296"/>
      <c r="C7" s="296"/>
      <c r="D7" s="296"/>
      <c r="E7" s="296"/>
      <c r="F7" s="296"/>
      <c r="G7" s="296"/>
      <c r="H7" s="296"/>
      <c r="I7" s="44">
        <v>2</v>
      </c>
      <c r="J7" s="46">
        <v>12257034.9</v>
      </c>
      <c r="K7" s="46">
        <v>12257034.9</v>
      </c>
    </row>
    <row r="8" spans="1:11" ht="12.75">
      <c r="A8" s="295" t="s">
        <v>284</v>
      </c>
      <c r="B8" s="296"/>
      <c r="C8" s="296"/>
      <c r="D8" s="296"/>
      <c r="E8" s="296"/>
      <c r="F8" s="296"/>
      <c r="G8" s="296"/>
      <c r="H8" s="296"/>
      <c r="I8" s="44">
        <v>3</v>
      </c>
      <c r="J8" s="46"/>
      <c r="K8" s="46"/>
    </row>
    <row r="9" spans="1:11" ht="12.75">
      <c r="A9" s="295" t="s">
        <v>285</v>
      </c>
      <c r="B9" s="296"/>
      <c r="C9" s="296"/>
      <c r="D9" s="296"/>
      <c r="E9" s="296"/>
      <c r="F9" s="296"/>
      <c r="G9" s="296"/>
      <c r="H9" s="296"/>
      <c r="I9" s="44">
        <v>4</v>
      </c>
      <c r="J9" s="46">
        <v>11719568.439999936</v>
      </c>
      <c r="K9" s="46">
        <v>13688641</v>
      </c>
    </row>
    <row r="10" spans="1:11" ht="12.75">
      <c r="A10" s="295" t="s">
        <v>286</v>
      </c>
      <c r="B10" s="296"/>
      <c r="C10" s="296"/>
      <c r="D10" s="296"/>
      <c r="E10" s="296"/>
      <c r="F10" s="296"/>
      <c r="G10" s="296"/>
      <c r="H10" s="296"/>
      <c r="I10" s="44">
        <v>5</v>
      </c>
      <c r="J10" s="46">
        <v>1297126.6200000048</v>
      </c>
      <c r="K10" s="46">
        <v>-103872170</v>
      </c>
    </row>
    <row r="11" spans="1:11" ht="12.75">
      <c r="A11" s="295" t="s">
        <v>287</v>
      </c>
      <c r="B11" s="296"/>
      <c r="C11" s="296"/>
      <c r="D11" s="296"/>
      <c r="E11" s="296"/>
      <c r="F11" s="296"/>
      <c r="G11" s="296"/>
      <c r="H11" s="296"/>
      <c r="I11" s="44">
        <v>6</v>
      </c>
      <c r="J11" s="46">
        <v>67920485.69</v>
      </c>
      <c r="K11" s="46">
        <v>67369489</v>
      </c>
    </row>
    <row r="12" spans="1:11" ht="12.75">
      <c r="A12" s="295" t="s">
        <v>288</v>
      </c>
      <c r="B12" s="296"/>
      <c r="C12" s="296"/>
      <c r="D12" s="296"/>
      <c r="E12" s="296"/>
      <c r="F12" s="296"/>
      <c r="G12" s="296"/>
      <c r="H12" s="296"/>
      <c r="I12" s="44">
        <v>7</v>
      </c>
      <c r="J12" s="46"/>
      <c r="K12" s="46"/>
    </row>
    <row r="13" spans="1:11" ht="12.75">
      <c r="A13" s="295" t="s">
        <v>289</v>
      </c>
      <c r="B13" s="296"/>
      <c r="C13" s="296"/>
      <c r="D13" s="296"/>
      <c r="E13" s="296"/>
      <c r="F13" s="296"/>
      <c r="G13" s="296"/>
      <c r="H13" s="296"/>
      <c r="I13" s="44">
        <v>8</v>
      </c>
      <c r="J13" s="46"/>
      <c r="K13" s="46"/>
    </row>
    <row r="14" spans="1:11" ht="12.75">
      <c r="A14" s="295" t="s">
        <v>290</v>
      </c>
      <c r="B14" s="296"/>
      <c r="C14" s="296"/>
      <c r="D14" s="296"/>
      <c r="E14" s="296"/>
      <c r="F14" s="296"/>
      <c r="G14" s="296"/>
      <c r="H14" s="296"/>
      <c r="I14" s="44">
        <v>9</v>
      </c>
      <c r="J14" s="46"/>
      <c r="K14" s="46"/>
    </row>
    <row r="15" spans="1:11" ht="12.75">
      <c r="A15" s="297" t="s">
        <v>291</v>
      </c>
      <c r="B15" s="298"/>
      <c r="C15" s="298"/>
      <c r="D15" s="298"/>
      <c r="E15" s="298"/>
      <c r="F15" s="298"/>
      <c r="G15" s="298"/>
      <c r="H15" s="298"/>
      <c r="I15" s="44">
        <v>10</v>
      </c>
      <c r="J15" s="79">
        <f>SUM(J6:J14)</f>
        <v>296258815.65</v>
      </c>
      <c r="K15" s="79">
        <f>SUM(K6:K14)</f>
        <v>192507594.9</v>
      </c>
    </row>
    <row r="16" spans="1:11" ht="12.75">
      <c r="A16" s="295" t="s">
        <v>292</v>
      </c>
      <c r="B16" s="296"/>
      <c r="C16" s="296"/>
      <c r="D16" s="296"/>
      <c r="E16" s="296"/>
      <c r="F16" s="296"/>
      <c r="G16" s="296"/>
      <c r="H16" s="296"/>
      <c r="I16" s="44">
        <v>11</v>
      </c>
      <c r="J16" s="46"/>
      <c r="K16" s="46"/>
    </row>
    <row r="17" spans="1:11" ht="12.75">
      <c r="A17" s="295" t="s">
        <v>293</v>
      </c>
      <c r="B17" s="296"/>
      <c r="C17" s="296"/>
      <c r="D17" s="296"/>
      <c r="E17" s="296"/>
      <c r="F17" s="296"/>
      <c r="G17" s="296"/>
      <c r="H17" s="296"/>
      <c r="I17" s="44">
        <v>12</v>
      </c>
      <c r="J17" s="46"/>
      <c r="K17" s="46"/>
    </row>
    <row r="18" spans="1:11" ht="12.75">
      <c r="A18" s="295" t="s">
        <v>294</v>
      </c>
      <c r="B18" s="296"/>
      <c r="C18" s="296"/>
      <c r="D18" s="296"/>
      <c r="E18" s="296"/>
      <c r="F18" s="296"/>
      <c r="G18" s="296"/>
      <c r="H18" s="296"/>
      <c r="I18" s="44">
        <v>13</v>
      </c>
      <c r="J18" s="46"/>
      <c r="K18" s="46"/>
    </row>
    <row r="19" spans="1:11" ht="12.75">
      <c r="A19" s="295" t="s">
        <v>295</v>
      </c>
      <c r="B19" s="296"/>
      <c r="C19" s="296"/>
      <c r="D19" s="296"/>
      <c r="E19" s="296"/>
      <c r="F19" s="296"/>
      <c r="G19" s="296"/>
      <c r="H19" s="296"/>
      <c r="I19" s="44">
        <v>14</v>
      </c>
      <c r="J19" s="46"/>
      <c r="K19" s="46"/>
    </row>
    <row r="20" spans="1:11" ht="12.75">
      <c r="A20" s="295" t="s">
        <v>296</v>
      </c>
      <c r="B20" s="296"/>
      <c r="C20" s="296"/>
      <c r="D20" s="296"/>
      <c r="E20" s="296"/>
      <c r="F20" s="296"/>
      <c r="G20" s="296"/>
      <c r="H20" s="296"/>
      <c r="I20" s="44">
        <v>15</v>
      </c>
      <c r="J20" s="46"/>
      <c r="K20" s="46"/>
    </row>
    <row r="21" spans="1:11" ht="12.75">
      <c r="A21" s="295" t="s">
        <v>297</v>
      </c>
      <c r="B21" s="296"/>
      <c r="C21" s="296"/>
      <c r="D21" s="296"/>
      <c r="E21" s="296"/>
      <c r="F21" s="296"/>
      <c r="G21" s="296"/>
      <c r="H21" s="296"/>
      <c r="I21" s="44">
        <v>16</v>
      </c>
      <c r="J21" s="46">
        <v>1297126.6200000048</v>
      </c>
      <c r="K21" s="46">
        <v>-103872170</v>
      </c>
    </row>
    <row r="22" spans="1:11" ht="12.75">
      <c r="A22" s="297" t="s">
        <v>298</v>
      </c>
      <c r="B22" s="298"/>
      <c r="C22" s="298"/>
      <c r="D22" s="298"/>
      <c r="E22" s="298"/>
      <c r="F22" s="298"/>
      <c r="G22" s="298"/>
      <c r="H22" s="298"/>
      <c r="I22" s="44">
        <v>17</v>
      </c>
      <c r="J22" s="80">
        <f>SUM(J16:J21)</f>
        <v>1297126.6200000048</v>
      </c>
      <c r="K22" s="80">
        <f>SUM(K16:K21)</f>
        <v>-103872170</v>
      </c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87" t="s">
        <v>299</v>
      </c>
      <c r="B24" s="288"/>
      <c r="C24" s="288"/>
      <c r="D24" s="288"/>
      <c r="E24" s="288"/>
      <c r="F24" s="288"/>
      <c r="G24" s="288"/>
      <c r="H24" s="288"/>
      <c r="I24" s="47">
        <v>18</v>
      </c>
      <c r="J24" s="45"/>
      <c r="K24" s="45"/>
    </row>
    <row r="25" spans="1:11" ht="12.75">
      <c r="A25" s="289" t="s">
        <v>300</v>
      </c>
      <c r="B25" s="290"/>
      <c r="C25" s="290"/>
      <c r="D25" s="290"/>
      <c r="E25" s="290"/>
      <c r="F25" s="290"/>
      <c r="G25" s="290"/>
      <c r="H25" s="290"/>
      <c r="I25" s="48">
        <v>19</v>
      </c>
      <c r="J25" s="80"/>
      <c r="K25" s="80"/>
    </row>
    <row r="26" spans="1:11" ht="30" customHeight="1">
      <c r="A26" s="291" t="s">
        <v>301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8" t="s">
        <v>277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2019-02-25T11:40:41Z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