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<sst xmlns="http://schemas.openxmlformats.org/spreadsheetml/2006/main" count="396" uniqueCount="342">
  <si>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</si>
  <si>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</si>
  <si>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</si>
  <si>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</si>
  <si>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</si>
  <si>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</si>
  <si>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</si>
  <si>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</si>
  <si>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</si>
  <si>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</si>
  <si>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</si>
  <si>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</si>
  <si>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</si>
  <si>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</si>
  <si>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</si>
  <si>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</si>
  <si>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</si>
  <si>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</si>
  <si>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</si>
  <si>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</si>
  <si>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</si>
  <si>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</si>
  <si>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</si>
  <si>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</si>
  <si>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</si>
  <si>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</si>
  <si>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</si>
  <si>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</si>
  <si>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</si>
  <si>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</si>
  <si>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</si>
  <si>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</si>
  <si>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</si>
  <si>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</si>
  <si>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</si>
  <si>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</si>
  <si>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</si>
  <si>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</si>
  <si>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</si>
  <si>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</si>
  <si>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</si>
  <si>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</si>
  <si>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</si>
  <si>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</si>
  <si>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</si>
  <si>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</si>
  <si>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</si>
  <si>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</si>
  <si>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</si>
  <si>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</si>
  <si>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</si>
  <si>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</si>
  <si>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</si>
  <si>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</si>
  <si>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</si>
  <si>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</si>
  <si>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</si>
  <si>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</si>
  <si>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</si>
  <si>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</si>
  <si>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</si>
  <si>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</si>
  <si>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</si>
  <si>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</si>
  <si>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</si>
  <si>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</si>
  <si>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</si>
  <si>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</si>
  <si>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</si>
  <si>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</si>
  <si>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</si>
  <si>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</si>
  <si>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</si>
  <si>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</si>
  <si>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</si>
  <si>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</si>
  <si>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</si>
  <si>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</si>
  <si>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</si>
  <si>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</si>
  <si>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</si>
  <si>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</si>
  <si>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</si>
  <si>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</si>
  <si>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</si>
  <si>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</si>
  <si>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</si>
  <si>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</si>
  <si>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</si>
  <si>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</si>
  <si>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</si>
  <si>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</si>
  <si>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</si>
  <si>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</si>
  <si>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</si>
  <si>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</si>
  <si>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</si>
  <si>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</si>
  <si>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</si>
  <si>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</si>
  <si>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</si>
  <si>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</si>
  <si>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</si>
  <si>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</si>
  <si>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</si>
  <si>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</si>
  <si>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</si>
  <si>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</si>
  <si>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</si>
  <si>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</si>
  <si>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</si>
  <si>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</si>
  <si>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</si>
  <si>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</si>
  <si>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</si>
  <si>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</si>
  <si>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</si>
  <si>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</si>
  <si>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</si>
  <si>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</si>
  <si>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</si>
  <si>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</si>
  <si>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</si>
  <si>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</si>
  <si>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</si>
  <si>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</si>
  <si>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</si>
  <si>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</si>
  <si>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</si>
  <si>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</si>
  <si>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</si>
  <si>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</si>
  <si>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</si>
  <si>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</si>
  <si>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</si>
  <si>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</si>
  <si>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</si>
  <si>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</si>
  <si>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</si>
  <si>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</si>
  <si>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</si>
  <si>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</si>
  <si>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</si>
  <si>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</si>
  <si>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</si>
  <si>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</si>
  <si>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</si>
  <si>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</si>
  <si>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</si>
  <si>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</si>
  <si>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</si>
  <si>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</si>
  <si>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</si>
  <si>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</si>
  <si>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</si>
  <si>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</si>
  <si>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</si>
  <si>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</si>
  <si>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</si>
  <si>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</si>
  <si>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</si>
  <si>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</si>
  <si>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</si>
  <si>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</si>
  <si>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</si>
  <si>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</si>
  <si>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</si>
  <si>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</si>
  <si>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</si>
  <si>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</si>
  <si>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</si>
  <si>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</si>
  <si>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</si>
  <si>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</si>
  <si>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</si>
  <si>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</si>
  <si>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</si>
  <si>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</si>
  <si>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</si>
  <si>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</si>
  <si>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</si>
  <si>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</si>
  <si>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</si>
  <si>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</si>
  <si>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</si>
  <si>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</si>
  <si>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</si>
  <si>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</si>
  <si>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</si>
  <si>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</si>
  <si>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</si>
  <si>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</si>
  <si>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</si>
  <si>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</si>
  <si>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</si>
  <si>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</si>
  <si>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</si>
  <si>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</si>
  <si>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</si>
  <si>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</si>
  <si>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</si>
  <si>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</si>
  <si>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</si>
  <si>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</si>
  <si>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</si>
  <si>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</si>
  <si>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</si>
  <si>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</si>
  <si>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</si>
  <si>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</si>
  <si>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</si>
  <si>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</si>
  <si>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</si>
  <si>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</si>
  <si>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</si>
  <si>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</si>
  <si>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</si>
  <si>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</si>
  <si>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</si>
  <si>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</si>
  <si>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</si>
  <si>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</si>
  <si>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</si>
  <si>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</si>
  <si>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</si>
  <si>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</si>
  <si>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</si>
  <si>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</si>
  <si>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</si>
  <si>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</si>
  <si>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</si>
  <si>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</si>
  <si>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</si>
  <si>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</si>
  <si>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</si>
  <si>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</si>
  <si>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</si>
  <si>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</si>
  <si>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</si>
  <si>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</si>
  <si>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</si>
  <si>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</si>
  <si>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</si>
  <si>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</si>
  <si>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</si>
  <si>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</si>
  <si>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</si>
  <si>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</si>
  <si>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</si>
  <si>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</si>
  <si>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</si>
  <si>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</si>
  <si>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</si>
  <si>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</si>
  <si>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</si>
  <si>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</si>
  <si>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</si>
  <si>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</si>
  <si>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</si>
  <si>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</si>
  <si>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</si>
  <si>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</si>
  <si>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</si>
  <si>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</si>
  <si>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</si>
  <si>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</si>
  <si>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</si>
  <si>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</si>
  <si>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</si>
  <si>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</si>
  <si>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</si>
  <si>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</si>
  <si>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</si>
  <si>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</si>
  <si>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</si>
  <si>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</si>
  <si>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</si>
  <si>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</si>
  <si>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</si>
  <si>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</si>
  <si>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</si>
  <si>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</si>
  <si>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</si>
  <si>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</si>
  <si>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</si>
  <si>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</si>
  <si>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</si>
  <si>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</si>
  <si>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</si>
  <si>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</si>
  <si>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</si>
  <si>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</si>
  <si>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</si>
  <si>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</si>
  <si>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</si>
  <si>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</si>
  <si>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</si>
  <si>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</si>
  <si>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</si>
  <si>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</si>
  <si>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</si>
  <si>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</si>
  <si>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</si>
  <si>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</si>
  <si>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</si>
  <si>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</si>
  <si>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</si>
  <si>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</si>
  <si>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</si>
  <si>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</si>
  <si>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</si>
  <si>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</si>
  <si>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</si>
  <si>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</si>
  <si>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</si>
  <si>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</si>
  <si>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</si>
  <si>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</si>
  <si>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</si>
  <si>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</si>
  <si>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</si>
  <si>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</si>
  <si>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</si>
  <si>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</si>
  <si>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</si>
  <si>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</si>
  <si>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</si>
  <si>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</si>
  <si>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</si>
  <si>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</si>
  <si>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</si>
  <si>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</si>
  <si>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</si>
  <si>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</si>
  <si>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</si>
  <si>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</si>
  <si>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</si>
  <si>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1.1.2016.</t>
  </si>
  <si>
    <t>stanje na dan 30.9.2016.</t>
  </si>
  <si>
    <t>u razdoblju 1.1.2016. do 30.9.2016.</t>
  </si>
  <si>
    <t>ĐURO ĐAKOVIĆ Grupa d.d.</t>
  </si>
  <si>
    <t>Obveznik: ĐURO ĐAKOVIĆ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</si>
</sst>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246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247</v>
      </c>
      <c r="B2" s="144"/>
      <c r="C2" s="144"/>
      <c r="D2" s="145"/>
      <c r="E2" s="117" t="s">
        <v>337</v>
      </c>
      <c r="F2" s="12"/>
      <c r="G2" s="13" t="s">
        <v>248</v>
      </c>
      <c r="H2" s="117">
        <v>42643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6" t="s">
        <v>314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249</v>
      </c>
      <c r="B6" s="150"/>
      <c r="C6" s="141" t="s">
        <v>319</v>
      </c>
      <c r="D6" s="142"/>
      <c r="E6" s="153"/>
      <c r="F6" s="153"/>
      <c r="G6" s="153"/>
      <c r="H6" s="153"/>
      <c r="I6" s="121"/>
      <c r="J6" s="10"/>
      <c r="K6" s="10"/>
      <c r="L6" s="10"/>
    </row>
    <row r="7" spans="1:12" ht="12.75">
      <c r="A7" s="93"/>
      <c r="B7" s="22"/>
      <c r="C7" s="24"/>
      <c r="D7" s="24"/>
      <c r="E7" s="153"/>
      <c r="F7" s="153"/>
      <c r="G7" s="153"/>
      <c r="H7" s="153"/>
      <c r="I7" s="121"/>
      <c r="J7" s="10"/>
      <c r="K7" s="10"/>
      <c r="L7" s="10"/>
    </row>
    <row r="8" spans="1:12" ht="12.75">
      <c r="A8" s="151" t="s">
        <v>250</v>
      </c>
      <c r="B8" s="152"/>
      <c r="C8" s="141" t="s">
        <v>320</v>
      </c>
      <c r="D8" s="142"/>
      <c r="E8" s="153"/>
      <c r="F8" s="153"/>
      <c r="G8" s="153"/>
      <c r="H8" s="15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8" t="s">
        <v>251</v>
      </c>
      <c r="B10" s="139"/>
      <c r="C10" s="141">
        <v>58828286397</v>
      </c>
      <c r="D10" s="142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0"/>
      <c r="B11" s="139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9" t="s">
        <v>252</v>
      </c>
      <c r="B12" s="150"/>
      <c r="C12" s="154" t="s">
        <v>340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9" t="s">
        <v>253</v>
      </c>
      <c r="B14" s="150"/>
      <c r="C14" s="157">
        <v>35000</v>
      </c>
      <c r="D14" s="158"/>
      <c r="E14" s="24"/>
      <c r="F14" s="154" t="s">
        <v>321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9" t="s">
        <v>254</v>
      </c>
      <c r="B16" s="150"/>
      <c r="C16" s="154" t="s">
        <v>322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9" t="s">
        <v>255</v>
      </c>
      <c r="B18" s="150"/>
      <c r="C18" s="159" t="s">
        <v>323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9" t="s">
        <v>256</v>
      </c>
      <c r="B20" s="150"/>
      <c r="C20" s="159" t="s">
        <v>324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257</v>
      </c>
      <c r="B22" s="150"/>
      <c r="C22" s="125">
        <v>396</v>
      </c>
      <c r="D22" s="154" t="s">
        <v>321</v>
      </c>
      <c r="E22" s="162"/>
      <c r="F22" s="163"/>
      <c r="G22" s="164"/>
      <c r="H22" s="165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9" t="s">
        <v>258</v>
      </c>
      <c r="B24" s="150"/>
      <c r="C24" s="125">
        <v>12</v>
      </c>
      <c r="D24" s="154" t="s">
        <v>325</v>
      </c>
      <c r="E24" s="162"/>
      <c r="F24" s="162"/>
      <c r="G24" s="163"/>
      <c r="H24" s="126" t="s">
        <v>259</v>
      </c>
      <c r="I24" s="127">
        <v>30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326</v>
      </c>
      <c r="I25" s="124"/>
      <c r="J25" s="10"/>
      <c r="K25" s="10"/>
      <c r="L25" s="10"/>
    </row>
    <row r="26" spans="1:12" ht="12.75">
      <c r="A26" s="149" t="s">
        <v>260</v>
      </c>
      <c r="B26" s="150"/>
      <c r="C26" s="129" t="s">
        <v>327</v>
      </c>
      <c r="D26" s="25"/>
      <c r="E26" s="130"/>
      <c r="F26" s="122"/>
      <c r="G26" s="166" t="s">
        <v>261</v>
      </c>
      <c r="H26" s="167"/>
      <c r="I26" s="131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73" t="s">
        <v>264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10"/>
      <c r="K30" s="10"/>
      <c r="L30" s="10"/>
    </row>
    <row r="31" spans="1:12" ht="12.75">
      <c r="A31" s="93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10"/>
      <c r="K36" s="10"/>
      <c r="L36" s="10"/>
    </row>
    <row r="37" spans="1:12" ht="12.75">
      <c r="A37" s="100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265</v>
      </c>
      <c r="B44" s="186"/>
      <c r="C44" s="178"/>
      <c r="D44" s="179"/>
      <c r="E44" s="26"/>
      <c r="F44" s="196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82"/>
      <c r="D45" s="183"/>
      <c r="E45" s="16"/>
      <c r="F45" s="182"/>
      <c r="G45" s="184"/>
      <c r="H45" s="35"/>
      <c r="I45" s="104"/>
      <c r="J45" s="10"/>
      <c r="K45" s="10"/>
      <c r="L45" s="10"/>
    </row>
    <row r="46" spans="1:12" ht="12.75">
      <c r="A46" s="138" t="s">
        <v>266</v>
      </c>
      <c r="B46" s="186"/>
      <c r="C46" s="154" t="s">
        <v>332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268</v>
      </c>
      <c r="B48" s="186"/>
      <c r="C48" s="187" t="s">
        <v>334</v>
      </c>
      <c r="D48" s="188"/>
      <c r="E48" s="189"/>
      <c r="F48" s="16"/>
      <c r="G48" s="51" t="s">
        <v>269</v>
      </c>
      <c r="H48" s="187" t="s">
        <v>335</v>
      </c>
      <c r="I48" s="18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255</v>
      </c>
      <c r="B50" s="186"/>
      <c r="C50" s="199" t="s">
        <v>329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270</v>
      </c>
      <c r="B52" s="150"/>
      <c r="C52" s="134" t="s">
        <v>333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2" t="s">
        <v>271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0" t="s">
        <v>272</v>
      </c>
      <c r="C55" s="201"/>
      <c r="D55" s="201"/>
      <c r="E55" s="20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2" t="s">
        <v>336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5"/>
      <c r="B57" s="202" t="s">
        <v>304</v>
      </c>
      <c r="C57" s="203"/>
      <c r="D57" s="203"/>
      <c r="E57" s="203"/>
      <c r="F57" s="203"/>
      <c r="G57" s="203"/>
      <c r="H57" s="203"/>
      <c r="I57" s="107"/>
      <c r="J57" s="10"/>
      <c r="K57" s="10"/>
      <c r="L57" s="10"/>
    </row>
    <row r="58" spans="1:12" ht="12.75">
      <c r="A58" s="105"/>
      <c r="B58" s="202" t="s">
        <v>305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5"/>
      <c r="B59" s="202" t="s">
        <v>306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3" t="s">
        <v>275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7"/>
      <c r="H63" s="19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1">
      <selection activeCell="K83" sqref="K83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341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8" t="s">
        <v>276</v>
      </c>
      <c r="J4" s="59" t="s">
        <v>315</v>
      </c>
      <c r="K4" s="60" t="s">
        <v>316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168328656</v>
      </c>
      <c r="K8" s="53">
        <f>K9+K16+K26+K35+K39</f>
        <v>166962717.38</v>
      </c>
    </row>
    <row r="9" spans="1:12" ht="12.75">
      <c r="A9" s="218" t="s">
        <v>204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38188</v>
      </c>
      <c r="K9" s="53">
        <f>SUM(K10:K15)</f>
        <v>26291.050000000047</v>
      </c>
      <c r="L9" s="137"/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38188</v>
      </c>
      <c r="K15" s="7">
        <v>26291.050000000047</v>
      </c>
    </row>
    <row r="16" spans="1:11" ht="12.75">
      <c r="A16" s="218" t="s">
        <v>205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110756192</v>
      </c>
      <c r="K16" s="53">
        <f>SUM(K17:K25)</f>
        <v>109572170.82</v>
      </c>
    </row>
    <row r="17" spans="1:11" ht="12.75">
      <c r="A17" s="218" t="s">
        <v>210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7222038</v>
      </c>
      <c r="K17" s="7">
        <v>7222038</v>
      </c>
    </row>
    <row r="18" spans="1:11" ht="12.75">
      <c r="A18" s="218" t="s">
        <v>245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26891772</v>
      </c>
      <c r="K18" s="7">
        <v>29549539.070000004</v>
      </c>
    </row>
    <row r="19" spans="1:11" ht="12.75">
      <c r="A19" s="218" t="s">
        <v>211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16726950</v>
      </c>
      <c r="K20" s="7">
        <v>45872068.38999999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59857454</v>
      </c>
      <c r="K23" s="7">
        <v>26870546.919999994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57978</v>
      </c>
      <c r="K25" s="7">
        <v>57978.44</v>
      </c>
    </row>
    <row r="26" spans="1:12" ht="12.75">
      <c r="A26" s="218" t="s">
        <v>189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53907005</v>
      </c>
      <c r="K26" s="53">
        <f>SUM(K27:K34)</f>
        <v>54113843.639999986</v>
      </c>
      <c r="L26" s="137"/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48668721</v>
      </c>
      <c r="K27" s="7">
        <v>49068721.109999985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4236124</v>
      </c>
      <c r="K28" s="7">
        <v>4236123.700000003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505862</v>
      </c>
      <c r="K29" s="7">
        <v>505862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458248</v>
      </c>
      <c r="K32" s="7">
        <v>265703.53999999864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38050</v>
      </c>
      <c r="K33" s="7">
        <v>37433.28999999999</v>
      </c>
    </row>
    <row r="34" spans="1:11" ht="12.75">
      <c r="A34" s="218" t="s">
        <v>182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3627271</v>
      </c>
      <c r="K35" s="53">
        <f>SUM(K36:K38)</f>
        <v>3250411.8699999996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3627271</v>
      </c>
      <c r="K37" s="7">
        <v>3250411.8699999996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53"/>
    </row>
    <row r="40" spans="1:11" ht="12.75">
      <c r="A40" s="221" t="s">
        <v>238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218162537</v>
      </c>
      <c r="K40" s="53">
        <f>K41+K49+K56+K64</f>
        <v>337288566.03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1886</v>
      </c>
      <c r="K42" s="7">
        <v>1886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1321020</v>
      </c>
      <c r="K45" s="7">
        <v>1321020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119183560</v>
      </c>
      <c r="K49" s="53">
        <f>SUM(K50:K55)</f>
        <v>181194421.1</v>
      </c>
    </row>
    <row r="50" spans="1:11" ht="12.75">
      <c r="A50" s="218" t="s">
        <v>199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74964261</v>
      </c>
      <c r="K50" s="7">
        <v>83022115.87000002</v>
      </c>
    </row>
    <row r="51" spans="1:11" ht="12.75">
      <c r="A51" s="218" t="s">
        <v>200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38269110</v>
      </c>
      <c r="K51" s="7">
        <v>73940415.92999996</v>
      </c>
    </row>
    <row r="52" spans="1:11" ht="12.75">
      <c r="A52" s="218" t="s">
        <v>201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110122</v>
      </c>
      <c r="K53" s="7">
        <v>110337.92999999992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1499236</v>
      </c>
      <c r="K54" s="7">
        <v>1148196.7799999996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4340831</v>
      </c>
      <c r="K55" s="53">
        <v>22973354.589999996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90917232</v>
      </c>
      <c r="K56" s="53">
        <f>SUM(K57:K63)</f>
        <v>139403868.92999998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90567232</v>
      </c>
      <c r="K58" s="7">
        <v>138703868.92999998</v>
      </c>
    </row>
    <row r="59" spans="1:11" ht="12.75">
      <c r="A59" s="218" t="s">
        <v>240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350000</v>
      </c>
      <c r="K62" s="7">
        <v>700000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>
      <c r="A64" s="218" t="s">
        <v>206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6738839</v>
      </c>
      <c r="K64" s="7">
        <v>15367370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18398567</v>
      </c>
      <c r="K65" s="7">
        <v>5627985.999999999</v>
      </c>
    </row>
    <row r="66" spans="1:12" ht="12.75">
      <c r="A66" s="221" t="s">
        <v>239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404889760</v>
      </c>
      <c r="K66" s="53">
        <f>K7+K8+K40+K65</f>
        <v>509879269.40999997</v>
      </c>
      <c r="L66" s="136"/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190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173428140</v>
      </c>
      <c r="K69" s="54">
        <f>K70+K71+K72+K78+K79+K82+K85</f>
        <v>177467765.81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151933680</v>
      </c>
      <c r="K70" s="7">
        <v>151933680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12257035</v>
      </c>
      <c r="K71" s="7">
        <v>12257035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939960</v>
      </c>
      <c r="K74" s="7">
        <v>939960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939960</v>
      </c>
      <c r="K75" s="7">
        <v>939960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236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3654052</v>
      </c>
      <c r="K79" s="53">
        <f>K80-K81</f>
        <v>9237425</v>
      </c>
    </row>
    <row r="80" spans="1:11" ht="12.75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3654052</v>
      </c>
      <c r="K80" s="7">
        <v>9237425</v>
      </c>
    </row>
    <row r="81" spans="1:11" ht="12.75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18" t="s">
        <v>237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5583373</v>
      </c>
      <c r="K82" s="53">
        <f>K83-K84</f>
        <v>4039625.8100000024</v>
      </c>
    </row>
    <row r="83" spans="1:11" ht="12.75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5583373</v>
      </c>
      <c r="K83" s="7">
        <v>4039625.8100000024</v>
      </c>
    </row>
    <row r="84" spans="1:11" ht="12.75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18" t="s">
        <v>172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15301</v>
      </c>
      <c r="K86" s="53">
        <f>SUM(K87:K89)</f>
        <v>15301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15301</v>
      </c>
      <c r="K87" s="7">
        <v>15301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53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139476090</v>
      </c>
      <c r="K90" s="53">
        <f>SUM(K91:K99)</f>
        <v>143635570.19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241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133735648</v>
      </c>
      <c r="K93" s="7">
        <v>138069301.64</v>
      </c>
    </row>
    <row r="94" spans="1:11" ht="12.75">
      <c r="A94" s="218" t="s">
        <v>242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243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244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5740442</v>
      </c>
      <c r="K98" s="7">
        <v>5566268.550000001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91970229</v>
      </c>
      <c r="K100" s="53">
        <f>SUM(K101:K112)</f>
        <v>158384315.54000005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2281416</v>
      </c>
      <c r="K101" s="7">
        <v>62282059.480000004</v>
      </c>
    </row>
    <row r="102" spans="1:11" ht="12.75">
      <c r="A102" s="218" t="s">
        <v>241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7753746</v>
      </c>
      <c r="K103" s="7">
        <v>17452122.86000001</v>
      </c>
    </row>
    <row r="104" spans="1:11" ht="12.75">
      <c r="A104" s="218" t="s">
        <v>242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20432508</v>
      </c>
      <c r="K104" s="7">
        <v>13162072.51</v>
      </c>
    </row>
    <row r="105" spans="1:11" ht="12.75">
      <c r="A105" s="218" t="s">
        <v>243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60604651</v>
      </c>
      <c r="K105" s="7">
        <v>64846774.49</v>
      </c>
    </row>
    <row r="106" spans="1:11" ht="12.75">
      <c r="A106" s="218" t="s">
        <v>244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295288</v>
      </c>
      <c r="K108" s="7">
        <v>278502.1000000019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575292</v>
      </c>
      <c r="K109" s="7">
        <v>315463.0199999998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27328</v>
      </c>
      <c r="K112" s="7">
        <v>47321.08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/>
      <c r="K113" s="7">
        <v>30376316.950000003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404889760</v>
      </c>
      <c r="K114" s="53">
        <f>K69+K86+K90+K100+K113</f>
        <v>509879269.49000007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307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308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86:K115 J72:K77 J79:K84 J70:K70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110" zoomScaleSheetLayoutView="110" zoomScalePageLayoutView="0" workbookViewId="0" topLeftCell="A1">
      <selection activeCell="O49" sqref="O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0.28125" style="52" bestFit="1" customWidth="1"/>
    <col min="15" max="16384" width="9.140625" style="52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341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277</v>
      </c>
      <c r="J4" s="266" t="s">
        <v>315</v>
      </c>
      <c r="K4" s="266"/>
      <c r="L4" s="266" t="s">
        <v>316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144933952</v>
      </c>
      <c r="K7" s="54">
        <f>SUM(K8:K9)</f>
        <v>83146149</v>
      </c>
      <c r="L7" s="54">
        <f>SUM(L8:L9)</f>
        <v>262607879.30999994</v>
      </c>
      <c r="M7" s="54">
        <f>SUM(M8:M9)</f>
        <v>94627551</v>
      </c>
    </row>
    <row r="8" spans="1:14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116516706</v>
      </c>
      <c r="K8" s="7">
        <v>70236255</v>
      </c>
      <c r="L8" s="7">
        <v>254190541.91999996</v>
      </c>
      <c r="M8" s="7">
        <v>92530067</v>
      </c>
      <c r="N8" s="137"/>
    </row>
    <row r="9" spans="1:14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28417246</v>
      </c>
      <c r="K9" s="7">
        <v>12909894</v>
      </c>
      <c r="L9" s="7">
        <v>8417337.39</v>
      </c>
      <c r="M9" s="7">
        <v>2097484</v>
      </c>
      <c r="N9" s="137"/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136661173</v>
      </c>
      <c r="K10" s="53">
        <f>K11+K12+K16+K20+K21+K22+K25+K26</f>
        <v>73593352</v>
      </c>
      <c r="L10" s="53">
        <f>L11+L12+L16+L20+L21+L22+L25+L26</f>
        <v>261454538.44999996</v>
      </c>
      <c r="M10" s="53">
        <f>M11+M12+M16+M20+M21+M22+M25+M26</f>
        <v>94168293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117161704</v>
      </c>
      <c r="K12" s="53">
        <f>SUM(K13:K15)</f>
        <v>70791936</v>
      </c>
      <c r="L12" s="53">
        <f>SUM(L13:L15)</f>
        <v>201240501.32999998</v>
      </c>
      <c r="M12" s="53">
        <f>SUM(M13:M15)</f>
        <v>75609655</v>
      </c>
    </row>
    <row r="13" spans="1:14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2553252</v>
      </c>
      <c r="K13" s="7">
        <v>1072029</v>
      </c>
      <c r="L13" s="7">
        <v>1077076.5899999999</v>
      </c>
      <c r="M13" s="7">
        <v>156488</v>
      </c>
      <c r="N13" s="132"/>
    </row>
    <row r="14" spans="1:14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109179909</v>
      </c>
      <c r="K14" s="7">
        <v>66992544</v>
      </c>
      <c r="L14" s="7">
        <v>195382368.23</v>
      </c>
      <c r="M14" s="7">
        <v>74068065</v>
      </c>
      <c r="N14" s="137"/>
    </row>
    <row r="15" spans="1:14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5428543</v>
      </c>
      <c r="K15" s="7">
        <v>2727363</v>
      </c>
      <c r="L15" s="7">
        <v>4781056.509999999</v>
      </c>
      <c r="M15" s="7">
        <v>1385102</v>
      </c>
      <c r="N15" s="137"/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4887369</v>
      </c>
      <c r="K16" s="53">
        <f>SUM(K17:K19)</f>
        <v>1578325</v>
      </c>
      <c r="L16" s="53">
        <f>SUM(L17:L19)</f>
        <v>4460277.55</v>
      </c>
      <c r="M16" s="53">
        <f>SUM(M17:M19)</f>
        <v>1444465</v>
      </c>
    </row>
    <row r="17" spans="1:14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2688458</v>
      </c>
      <c r="K17" s="7">
        <v>807426</v>
      </c>
      <c r="L17" s="7">
        <v>2455524.019</v>
      </c>
      <c r="M17" s="7">
        <v>795064</v>
      </c>
      <c r="N17" s="137"/>
    </row>
    <row r="18" spans="1:14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1447631</v>
      </c>
      <c r="K18" s="7">
        <v>527541</v>
      </c>
      <c r="L18" s="7">
        <v>1322205.241</v>
      </c>
      <c r="M18" s="7">
        <v>428111</v>
      </c>
      <c r="N18" s="137"/>
    </row>
    <row r="19" spans="1:14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751280</v>
      </c>
      <c r="K19" s="7">
        <v>243358</v>
      </c>
      <c r="L19" s="7">
        <v>682548.29</v>
      </c>
      <c r="M19" s="7">
        <v>221290</v>
      </c>
      <c r="N19" s="137"/>
    </row>
    <row r="20" spans="1:14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2745167</v>
      </c>
      <c r="K20" s="7">
        <v>1223091</v>
      </c>
      <c r="L20" s="7">
        <v>5014040.89</v>
      </c>
      <c r="M20" s="7">
        <v>2157975</v>
      </c>
      <c r="N20" s="137"/>
    </row>
    <row r="21" spans="1:14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7350237</v>
      </c>
      <c r="K21" s="7"/>
      <c r="L21" s="7">
        <v>50556600.53999999</v>
      </c>
      <c r="M21" s="7">
        <v>14947021</v>
      </c>
      <c r="N21" s="137"/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157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>
        <v>157</v>
      </c>
      <c r="M24" s="7"/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4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4516696</v>
      </c>
      <c r="K26" s="7"/>
      <c r="L26" s="7">
        <v>182961.14</v>
      </c>
      <c r="M26" s="7">
        <v>9177</v>
      </c>
      <c r="N26" s="137"/>
    </row>
    <row r="27" spans="1:13" ht="12.75">
      <c r="A27" s="221" t="s">
        <v>212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9242440</v>
      </c>
      <c r="K27" s="53">
        <f>SUM(K28:K32)</f>
        <v>2883406</v>
      </c>
      <c r="L27" s="53">
        <f>SUM(L28:L32)</f>
        <v>9819455.290000001</v>
      </c>
      <c r="M27" s="53">
        <f>SUM(M28:M32)</f>
        <v>5039670</v>
      </c>
    </row>
    <row r="28" spans="1:14" ht="12.75">
      <c r="A28" s="221" t="s">
        <v>330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8949259</v>
      </c>
      <c r="K28" s="7">
        <v>2713171</v>
      </c>
      <c r="L28" s="7">
        <v>6885512.03</v>
      </c>
      <c r="M28" s="7">
        <v>2569890</v>
      </c>
      <c r="N28" s="137"/>
    </row>
    <row r="29" spans="1:14" ht="12.75">
      <c r="A29" s="221" t="s">
        <v>331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293181</v>
      </c>
      <c r="K29" s="7">
        <v>170235</v>
      </c>
      <c r="L29" s="7">
        <v>2933943.2600000002</v>
      </c>
      <c r="M29" s="7">
        <v>2469780</v>
      </c>
      <c r="N29" s="137"/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53"/>
      <c r="K30" s="7"/>
      <c r="L30" s="53"/>
      <c r="M30" s="7"/>
    </row>
    <row r="31" spans="1:13" ht="12.75">
      <c r="A31" s="221" t="s">
        <v>222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3073161</v>
      </c>
      <c r="K33" s="53">
        <f>SUM(K34:K37)</f>
        <v>1252301</v>
      </c>
      <c r="L33" s="53">
        <f>SUM(L34:L37)</f>
        <v>6933170.15</v>
      </c>
      <c r="M33" s="53">
        <f>SUM(M34:M37)</f>
        <v>2728603</v>
      </c>
    </row>
    <row r="34" spans="1:14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637</v>
      </c>
      <c r="K34" s="7">
        <v>51</v>
      </c>
      <c r="L34" s="7">
        <v>69</v>
      </c>
      <c r="M34" s="7">
        <v>17</v>
      </c>
      <c r="N34" s="137"/>
    </row>
    <row r="35" spans="1:14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3072524</v>
      </c>
      <c r="K35" s="7">
        <v>1252250</v>
      </c>
      <c r="L35" s="7">
        <v>6933101.15</v>
      </c>
      <c r="M35" s="7">
        <v>2728586</v>
      </c>
      <c r="N35" s="137"/>
    </row>
    <row r="36" spans="1:13" ht="12.75">
      <c r="A36" s="221" t="s">
        <v>223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224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225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154176392</v>
      </c>
      <c r="K42" s="53">
        <f>K7+K27+K38+K40</f>
        <v>86029555</v>
      </c>
      <c r="L42" s="53">
        <f>L7+L27+L38+L40</f>
        <v>272427334.59999996</v>
      </c>
      <c r="M42" s="53">
        <f>M7+M27+M38+M40</f>
        <v>99667221</v>
      </c>
    </row>
    <row r="43" spans="1:13" ht="12.75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139734334</v>
      </c>
      <c r="K43" s="53">
        <f>K10+K33+K39+K41</f>
        <v>74845653</v>
      </c>
      <c r="L43" s="53">
        <f>L10+L33+L39+L41</f>
        <v>268387708.59999996</v>
      </c>
      <c r="M43" s="53">
        <f>M10+M33+M39+M41</f>
        <v>96896896</v>
      </c>
    </row>
    <row r="44" spans="1:13" ht="12.75">
      <c r="A44" s="221" t="s">
        <v>234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14442058</v>
      </c>
      <c r="K44" s="53">
        <f>K42-K43</f>
        <v>11183902</v>
      </c>
      <c r="L44" s="53">
        <f>L42-L43</f>
        <v>4039626</v>
      </c>
      <c r="M44" s="53">
        <f>M42-M43</f>
        <v>2770325</v>
      </c>
    </row>
    <row r="45" spans="1:13" ht="12.75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14442058</v>
      </c>
      <c r="K45" s="53">
        <f>IF(K42&gt;K43,K42-K43,0)</f>
        <v>11183902</v>
      </c>
      <c r="L45" s="53">
        <f>IF(L42&gt;L43,L42-L43,0)</f>
        <v>4039626</v>
      </c>
      <c r="M45" s="53">
        <f>IF(M42&gt;M43,M42-M43,0)</f>
        <v>2770325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1" t="s">
        <v>216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1" t="s">
        <v>235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14442058</v>
      </c>
      <c r="K48" s="53">
        <f>K44-K47</f>
        <v>11183902</v>
      </c>
      <c r="L48" s="53">
        <f>L44-L47</f>
        <v>4039626</v>
      </c>
      <c r="M48" s="53">
        <f>M44-M47</f>
        <v>2770325</v>
      </c>
    </row>
    <row r="49" spans="1:13" ht="12.75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14442058</v>
      </c>
      <c r="K49" s="53">
        <f>IF(K48&gt;0,K48,0)</f>
        <v>11183902</v>
      </c>
      <c r="L49" s="53">
        <f>IF(L48&gt;0,L48,0)</f>
        <v>4039626</v>
      </c>
      <c r="M49" s="53">
        <f>IF(M48&gt;0,M48,0)</f>
        <v>2770325</v>
      </c>
    </row>
    <row r="50" spans="1:13" ht="12.75">
      <c r="A50" s="261" t="s">
        <v>219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0" t="s">
        <v>309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186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232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233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203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14442058</v>
      </c>
      <c r="K56" s="6">
        <v>11183902</v>
      </c>
      <c r="L56" s="6">
        <v>4039626</v>
      </c>
      <c r="M56" s="6">
        <v>2770325</v>
      </c>
    </row>
    <row r="57" spans="1:13" ht="12.75">
      <c r="A57" s="221" t="s">
        <v>220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226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227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228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229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14442058</v>
      </c>
      <c r="K67" s="61">
        <f>K56+K66</f>
        <v>11183902</v>
      </c>
      <c r="L67" s="61">
        <f>L56+L66</f>
        <v>4039626</v>
      </c>
      <c r="M67" s="61">
        <f>M56+M66</f>
        <v>2770325</v>
      </c>
    </row>
    <row r="68" spans="1:13" ht="12.75" customHeight="1">
      <c r="A68" s="254" t="s">
        <v>310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232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3">
      <selection activeCell="K44" sqref="K44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341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4.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315</v>
      </c>
      <c r="K4" s="67" t="s">
        <v>316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281</v>
      </c>
      <c r="K5" s="69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5583373</v>
      </c>
      <c r="K7" s="6">
        <v>4039626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3765417</v>
      </c>
      <c r="K8" s="7">
        <v>5014041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5756292</v>
      </c>
      <c r="K9" s="7">
        <v>87092026</v>
      </c>
    </row>
    <row r="10" spans="1:13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  <c r="M10" s="13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611255</v>
      </c>
      <c r="K12" s="7">
        <v>206854</v>
      </c>
    </row>
    <row r="13" spans="1:11" ht="12.75">
      <c r="A13" s="221" t="s">
        <v>156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15716337</v>
      </c>
      <c r="K13" s="53">
        <f>SUM(K7:K12)</f>
        <v>96352547</v>
      </c>
    </row>
    <row r="14" spans="1:13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  <c r="M14" s="13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92885398</v>
      </c>
      <c r="K15" s="7">
        <v>97726916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21" t="s">
        <v>157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92885398</v>
      </c>
      <c r="K18" s="64">
        <f>SUM(K14:K17)</f>
        <v>97726916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77169061</v>
      </c>
      <c r="K20" s="61">
        <f>IF(K18&gt;K13,K18-K13,0)</f>
        <v>1374369</v>
      </c>
    </row>
    <row r="21" spans="1:11" ht="12.75">
      <c r="A21" s="210" t="s">
        <v>158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21954194</v>
      </c>
      <c r="K22" s="6"/>
    </row>
    <row r="23" spans="1:11" ht="12.75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>
        <v>2697433</v>
      </c>
    </row>
    <row r="24" spans="1:11" ht="12.75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21954194</v>
      </c>
      <c r="K27" s="53">
        <f>SUM(K22:K26)</f>
        <v>2697433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39262867</v>
      </c>
      <c r="K28" s="7">
        <v>6515567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39262867</v>
      </c>
      <c r="K31" s="53">
        <f>SUM(K28:K30)</f>
        <v>6515567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17308673</v>
      </c>
      <c r="K33" s="61">
        <f>IF(K31&gt;K27,K31-K27,0)</f>
        <v>3818134</v>
      </c>
    </row>
    <row r="34" spans="1:11" ht="12.75">
      <c r="A34" s="210" t="s">
        <v>159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6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120618387</v>
      </c>
      <c r="K36" s="7">
        <v>38014013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91324166</v>
      </c>
      <c r="K37" s="7">
        <v>188993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211942553</v>
      </c>
      <c r="K38" s="53">
        <f>SUM(K35:K37)</f>
        <v>38203006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32063824</v>
      </c>
      <c r="K39" s="7">
        <v>23981984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145139</v>
      </c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106713407</v>
      </c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20584024</v>
      </c>
      <c r="K43" s="7">
        <v>400000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159506394</v>
      </c>
      <c r="K44" s="53">
        <f>SUM(K39:K43)</f>
        <v>24381984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52436159</v>
      </c>
      <c r="K45" s="53">
        <f>IF(K38&gt;K44,K38-K44,0)</f>
        <v>13821022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8628519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42041575</v>
      </c>
      <c r="K48" s="53">
        <f>IF(K20-K19+K33-K32+K46-K45&gt;0,K20-K19+K33-K32+K46-K45,0)</f>
        <v>0</v>
      </c>
    </row>
    <row r="49" spans="1:11" ht="12.75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48780414</v>
      </c>
      <c r="K49" s="7">
        <v>6738840</v>
      </c>
    </row>
    <row r="50" spans="1:11" ht="12.75">
      <c r="A50" s="218" t="s">
        <v>174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>
        <v>8628519</v>
      </c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42041575</v>
      </c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1">
        <f>J49+J50-J51</f>
        <v>6738839</v>
      </c>
      <c r="K52" s="61">
        <f>K49+K50-K51</f>
        <v>15367359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315</v>
      </c>
      <c r="K4" s="67" t="s">
        <v>316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281</v>
      </c>
      <c r="K5" s="73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197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158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164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165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317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318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159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173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161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162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160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L25" sqref="L25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8" t="s">
        <v>279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>
      <c r="A2" s="42"/>
      <c r="B2" s="74"/>
      <c r="C2" s="283" t="s">
        <v>280</v>
      </c>
      <c r="D2" s="283"/>
      <c r="E2" s="77">
        <v>42370</v>
      </c>
      <c r="F2" s="43" t="s">
        <v>248</v>
      </c>
      <c r="G2" s="284">
        <v>42643</v>
      </c>
      <c r="H2" s="285"/>
      <c r="I2" s="74"/>
      <c r="J2" s="74"/>
      <c r="K2" s="74"/>
      <c r="L2" s="78"/>
    </row>
    <row r="3" spans="1:12" ht="12.75">
      <c r="A3" s="270" t="s">
        <v>341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8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81" t="s">
        <v>303</v>
      </c>
      <c r="J4" s="82" t="s">
        <v>150</v>
      </c>
      <c r="K4" s="82" t="s">
        <v>151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4">
        <v>2</v>
      </c>
      <c r="J5" s="83" t="s">
        <v>281</v>
      </c>
      <c r="K5" s="83" t="s">
        <v>282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4">
        <v>1</v>
      </c>
      <c r="J6" s="45">
        <v>151933680</v>
      </c>
      <c r="K6" s="45">
        <v>151933680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4">
        <v>2</v>
      </c>
      <c r="J7" s="46">
        <v>12257035</v>
      </c>
      <c r="K7" s="46">
        <v>12257035</v>
      </c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4">
        <v>3</v>
      </c>
      <c r="J8" s="46"/>
      <c r="K8" s="46"/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4">
        <v>4</v>
      </c>
      <c r="J9" s="46">
        <v>3654052</v>
      </c>
      <c r="K9" s="46">
        <v>9237425</v>
      </c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4">
        <v>5</v>
      </c>
      <c r="J10" s="46">
        <v>5583373</v>
      </c>
      <c r="K10" s="46">
        <v>4039625.8100000024</v>
      </c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4">
        <v>6</v>
      </c>
      <c r="J11" s="46"/>
      <c r="K11" s="46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4">
        <v>7</v>
      </c>
      <c r="J12" s="46"/>
      <c r="K12" s="46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4">
        <v>8</v>
      </c>
      <c r="J13" s="46"/>
      <c r="K13" s="46"/>
    </row>
    <row r="14" spans="1:11" ht="12.75">
      <c r="A14" s="288" t="s">
        <v>291</v>
      </c>
      <c r="B14" s="289"/>
      <c r="C14" s="289"/>
      <c r="D14" s="289"/>
      <c r="E14" s="289"/>
      <c r="F14" s="289"/>
      <c r="G14" s="289"/>
      <c r="H14" s="289"/>
      <c r="I14" s="44">
        <v>9</v>
      </c>
      <c r="J14" s="46"/>
      <c r="K14" s="46"/>
    </row>
    <row r="15" spans="1:11" ht="12.75">
      <c r="A15" s="290" t="s">
        <v>292</v>
      </c>
      <c r="B15" s="291"/>
      <c r="C15" s="291"/>
      <c r="D15" s="291"/>
      <c r="E15" s="291"/>
      <c r="F15" s="291"/>
      <c r="G15" s="291"/>
      <c r="H15" s="291"/>
      <c r="I15" s="44">
        <v>10</v>
      </c>
      <c r="J15" s="79">
        <f>SUM(J6:J14)</f>
        <v>173428140</v>
      </c>
      <c r="K15" s="79">
        <f>SUM(K6:K14)</f>
        <v>177467765.81</v>
      </c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4">
        <v>11</v>
      </c>
      <c r="J16" s="46"/>
      <c r="K16" s="46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4">
        <v>12</v>
      </c>
      <c r="J17" s="46"/>
      <c r="K17" s="46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4">
        <v>13</v>
      </c>
      <c r="J18" s="46"/>
      <c r="K18" s="46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4">
        <v>14</v>
      </c>
      <c r="J19" s="46"/>
      <c r="K19" s="46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4">
        <v>15</v>
      </c>
      <c r="J20" s="46"/>
      <c r="K20" s="46"/>
    </row>
    <row r="21" spans="1:11" ht="12.75">
      <c r="A21" s="288" t="s">
        <v>298</v>
      </c>
      <c r="B21" s="289"/>
      <c r="C21" s="289"/>
      <c r="D21" s="289"/>
      <c r="E21" s="289"/>
      <c r="F21" s="289"/>
      <c r="G21" s="289"/>
      <c r="H21" s="289"/>
      <c r="I21" s="44">
        <v>16</v>
      </c>
      <c r="J21" s="46">
        <v>5583373</v>
      </c>
      <c r="K21" s="46">
        <v>4039625.8100000024</v>
      </c>
    </row>
    <row r="22" spans="1:11" ht="12.75">
      <c r="A22" s="290" t="s">
        <v>299</v>
      </c>
      <c r="B22" s="291"/>
      <c r="C22" s="291"/>
      <c r="D22" s="291"/>
      <c r="E22" s="291"/>
      <c r="F22" s="291"/>
      <c r="G22" s="291"/>
      <c r="H22" s="291"/>
      <c r="I22" s="44">
        <v>17</v>
      </c>
      <c r="J22" s="80">
        <f>SUM(J16:J21)</f>
        <v>5583373</v>
      </c>
      <c r="K22" s="80">
        <f>SUM(K16:K21)</f>
        <v>4039625.8100000024</v>
      </c>
    </row>
    <row r="23" spans="1:11" ht="12.75">
      <c r="A23" s="300"/>
      <c r="B23" s="301"/>
      <c r="C23" s="301"/>
      <c r="D23" s="301"/>
      <c r="E23" s="301"/>
      <c r="F23" s="301"/>
      <c r="G23" s="301"/>
      <c r="H23" s="301"/>
      <c r="I23" s="302"/>
      <c r="J23" s="302"/>
      <c r="K23" s="303"/>
    </row>
    <row r="24" spans="1:11" ht="12.75">
      <c r="A24" s="292" t="s">
        <v>300</v>
      </c>
      <c r="B24" s="293"/>
      <c r="C24" s="293"/>
      <c r="D24" s="293"/>
      <c r="E24" s="293"/>
      <c r="F24" s="293"/>
      <c r="G24" s="293"/>
      <c r="H24" s="293"/>
      <c r="I24" s="47">
        <v>18</v>
      </c>
      <c r="J24" s="45"/>
      <c r="K24" s="45"/>
    </row>
    <row r="25" spans="1:11" ht="12.75">
      <c r="A25" s="294" t="s">
        <v>301</v>
      </c>
      <c r="B25" s="295"/>
      <c r="C25" s="295"/>
      <c r="D25" s="295"/>
      <c r="E25" s="295"/>
      <c r="F25" s="295"/>
      <c r="G25" s="295"/>
      <c r="H25" s="295"/>
      <c r="I25" s="48">
        <v>19</v>
      </c>
      <c r="J25" s="80"/>
      <c r="K25" s="80"/>
    </row>
    <row r="26" spans="1:11" ht="30" customHeight="1">
      <c r="A26" s="296" t="s">
        <v>302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Klarić</cp:lastModifiedBy>
  <cp:lastPrinted>2015-07-30T10:10:47Z</cp:lastPrinted>
  <dcterms:created xsi:type="dcterms:W3CDTF">2008-10-17T11:51:54Z</dcterms:created>
  <dcterms:modified xsi:type="dcterms:W3CDTF">2016-10-28T10:14:12Z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